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Titulaire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<sst xmlns="http://schemas.openxmlformats.org/spreadsheetml/2006/main" count="33" uniqueCount="33">
  <si>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Traitement Brut</t>
  </si>
  <si>
    <t>Indemnité de résidence</t>
  </si>
  <si>
    <t>A payer</t>
  </si>
  <si>
    <t>A déduire</t>
  </si>
  <si>
    <t>Indemnité 2</t>
  </si>
  <si>
    <t>Indemnité 3</t>
  </si>
  <si>
    <t>Indemnité 4</t>
  </si>
  <si>
    <t>CSG non déductible</t>
  </si>
  <si>
    <t>CSG déductible</t>
  </si>
  <si>
    <t>R.D.S.</t>
  </si>
  <si>
    <t>Total +</t>
  </si>
  <si>
    <t>SFT</t>
  </si>
  <si>
    <t>Avantages en nature</t>
  </si>
  <si>
    <t>Zones grisées à remplir si nécessaire</t>
  </si>
  <si>
    <t>Zones turquoises obligatoires</t>
  </si>
  <si>
    <t>Total indemnités</t>
  </si>
  <si>
    <t>Net à Payer</t>
  </si>
  <si>
    <t>Valeur du point</t>
  </si>
  <si>
    <t>Indice majoré</t>
  </si>
  <si>
    <t>Pension Civile</t>
  </si>
  <si>
    <t>Retraite additionnelle</t>
  </si>
  <si>
    <t>Taux Pension Civile</t>
  </si>
  <si>
    <t>Quotité rémunérée</t>
  </si>
  <si>
    <t>Résidence</t>
  </si>
  <si>
    <t>Rbsmt dom travail</t>
  </si>
  <si>
    <t>Imposable</t>
  </si>
  <si>
    <t>Transfert Primes/Points</t>
  </si>
  <si>
    <t>PPCR</t>
  </si>
  <si>
    <t>SFT : Nb enfants</t>
  </si>
  <si>
    <t>Calcul 2209</t>
  </si>
  <si>
    <t>Compens CSG 2209</t>
  </si>
  <si>
    <t>Participation PSC</t>
  </si>
  <si>
    <t>Non concerné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</si>
</sst>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,##0.00\ _F"/>
    <numFmt numFmtId="175" formatCode="0.00000"/>
    <numFmt numFmtId="176" formatCode="_-* #,##0.00000\ _€_-;\-* #,##0.00000\ _€_-;_-* &quot;-&quot;?????\ _€_-;_-@_-"/>
  </numFmts>
  <fonts count="51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b/>
      <sz val="14"/>
      <color indexed="5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34">
    <xf numFmtId="0" fontId="0" fillId="0" borderId="0" xfId="0" applyAlignment="1">
      <alignment/>
    </xf>
    <xf numFmtId="173" fontId="0" fillId="0" borderId="0" xfId="0" applyNumberFormat="1" applyAlignment="1">
      <alignment/>
    </xf>
    <xf numFmtId="0" fontId="0" fillId="33" borderId="0" xfId="0" applyFill="1" applyAlignment="1">
      <alignment/>
    </xf>
    <xf numFmtId="173" fontId="0" fillId="33" borderId="0" xfId="0" applyNumberForma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center"/>
    </xf>
    <xf numFmtId="165" fontId="7" fillId="34" borderId="0" xfId="0" applyNumberFormat="1" applyFont="1" applyFill="1" applyAlignment="1">
      <alignment/>
    </xf>
    <xf numFmtId="0" fontId="6" fillId="34" borderId="0" xfId="0" applyFont="1" applyFill="1" applyAlignment="1">
      <alignment horizontal="center"/>
    </xf>
    <xf numFmtId="175" fontId="6" fillId="34" borderId="0" xfId="0" applyNumberFormat="1" applyFont="1" applyFill="1" applyAlignment="1">
      <alignment horizontal="center"/>
    </xf>
    <xf numFmtId="175" fontId="6" fillId="0" borderId="0" xfId="0" applyNumberFormat="1" applyFont="1" applyFill="1" applyAlignment="1">
      <alignment horizontal="center"/>
    </xf>
    <xf numFmtId="173" fontId="0" fillId="33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10" fontId="1" fillId="35" borderId="0" xfId="0" applyNumberFormat="1" applyFont="1" applyFill="1" applyAlignment="1">
      <alignment/>
    </xf>
    <xf numFmtId="0" fontId="0" fillId="0" borderId="0" xfId="0" applyFill="1" applyAlignment="1">
      <alignment/>
    </xf>
    <xf numFmtId="173" fontId="0" fillId="36" borderId="0" xfId="0" applyNumberFormat="1" applyFill="1" applyAlignment="1" applyProtection="1">
      <alignment/>
      <protection locked="0"/>
    </xf>
    <xf numFmtId="9" fontId="0" fillId="36" borderId="0" xfId="0" applyNumberFormat="1" applyFill="1" applyAlignment="1" applyProtection="1">
      <alignment/>
      <protection locked="0"/>
    </xf>
    <xf numFmtId="173" fontId="0" fillId="37" borderId="0" xfId="0" applyNumberFormat="1" applyFill="1" applyAlignment="1" applyProtection="1">
      <alignment/>
      <protection locked="0"/>
    </xf>
    <xf numFmtId="173" fontId="0" fillId="0" borderId="0" xfId="0" applyNumberFormat="1" applyFill="1" applyAlignment="1" applyProtection="1">
      <alignment/>
      <protection/>
    </xf>
    <xf numFmtId="165" fontId="0" fillId="0" borderId="0" xfId="0" applyNumberFormat="1" applyAlignment="1">
      <alignment/>
    </xf>
    <xf numFmtId="173" fontId="0" fillId="38" borderId="0" xfId="0" applyNumberFormat="1" applyFill="1" applyAlignment="1" applyProtection="1">
      <alignment/>
      <protection locked="0"/>
    </xf>
    <xf numFmtId="0" fontId="49" fillId="12" borderId="0" xfId="0" applyFont="1" applyFill="1" applyAlignment="1">
      <alignment horizontal="left" vertical="center"/>
    </xf>
    <xf numFmtId="2" fontId="0" fillId="36" borderId="0" xfId="0" applyNumberFormat="1" applyFill="1" applyAlignment="1" applyProtection="1">
      <alignment/>
      <protection locked="0"/>
    </xf>
    <xf numFmtId="0" fontId="1" fillId="0" borderId="0" xfId="0" applyFont="1" applyFill="1" applyAlignment="1">
      <alignment/>
    </xf>
    <xf numFmtId="0" fontId="8" fillId="0" borderId="0" xfId="0" applyFont="1" applyAlignment="1">
      <alignment/>
    </xf>
    <xf numFmtId="173" fontId="6" fillId="39" borderId="0" xfId="0" applyNumberFormat="1" applyFont="1" applyFill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173" fontId="0" fillId="0" borderId="0" xfId="0" applyNumberFormat="1" applyFill="1" applyAlignment="1">
      <alignment/>
    </xf>
    <xf numFmtId="173" fontId="50" fillId="36" borderId="0" xfId="0" applyNumberFormat="1" applyFont="1" applyFill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0" fontId="4" fillId="40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showGridLines="0" tabSelected="1" zoomScalePageLayoutView="0" workbookViewId="0" topLeftCell="A1">
      <selection activeCell="H15" sqref="H15"/>
    </sheetView>
  </sheetViews>
  <sheetFormatPr defaultColWidth="11.421875" defaultRowHeight="12.75"/>
  <cols>
    <col min="1" max="1" width="28.28125" style="0" customWidth="1"/>
    <col min="2" max="2" width="13.421875" style="1" customWidth="1"/>
    <col min="3" max="3" width="11.421875" style="1" customWidth="1"/>
    <col min="4" max="4" width="12.00390625" style="0" customWidth="1"/>
    <col min="6" max="6" width="16.140625" style="0" bestFit="1" customWidth="1"/>
    <col min="10" max="10" width="0.5625" style="0" customWidth="1"/>
  </cols>
  <sheetData>
    <row r="1" spans="1:5" ht="18">
      <c r="A1" s="7" t="s">
        <v>17</v>
      </c>
      <c r="B1" s="8">
        <f>5907.34/1200</f>
        <v>4.922783333333333</v>
      </c>
      <c r="D1" s="28"/>
      <c r="E1" s="28"/>
    </row>
    <row r="2" spans="1:2" ht="18">
      <c r="A2" s="5"/>
      <c r="B2" s="9"/>
    </row>
    <row r="3" spans="1:4" ht="18">
      <c r="A3" s="29" t="s">
        <v>29</v>
      </c>
      <c r="B3" s="29"/>
      <c r="C3" s="29"/>
      <c r="D3" s="29"/>
    </row>
    <row r="5" spans="1:6" ht="15.75">
      <c r="A5" s="4" t="s">
        <v>18</v>
      </c>
      <c r="B5" s="14">
        <v>0</v>
      </c>
      <c r="D5" s="4" t="s">
        <v>21</v>
      </c>
      <c r="E5" s="4"/>
      <c r="F5" s="12">
        <v>0.111</v>
      </c>
    </row>
    <row r="6" spans="1:10" ht="15.75">
      <c r="A6" s="4" t="s">
        <v>22</v>
      </c>
      <c r="B6" s="15">
        <v>1</v>
      </c>
      <c r="D6" s="32"/>
      <c r="E6" s="32"/>
      <c r="F6" s="22"/>
      <c r="J6">
        <f>IF(B8=0,0,IF(B8=1,2.29,IF(B8=2,10.67+0.03*B1*MEDIAN(449,717,B5),15.24+4.57*(B8-3)+((B8-3)*0.06+0.08)*B1*MEDIAN(B5,449,717))))*B6</f>
        <v>0</v>
      </c>
    </row>
    <row r="7" spans="1:10" ht="15.75">
      <c r="A7" s="4" t="s">
        <v>23</v>
      </c>
      <c r="B7" s="15">
        <v>0</v>
      </c>
      <c r="D7" s="11"/>
      <c r="E7" s="11"/>
      <c r="F7" s="22"/>
      <c r="J7">
        <f>IF(B8=0,0,IF(B8=1,2.29,IF(B8=2,10.67+0.03*B1*449,15.24+4.57*(B8-3)+((B8-3)*0.06+0.08)*B1*449)))</f>
        <v>0</v>
      </c>
    </row>
    <row r="8" spans="1:6" ht="15.75">
      <c r="A8" s="4" t="s">
        <v>28</v>
      </c>
      <c r="B8" s="21">
        <v>0</v>
      </c>
      <c r="D8" s="11"/>
      <c r="E8" s="11"/>
      <c r="F8" s="22"/>
    </row>
    <row r="9" spans="1:6" ht="15.75">
      <c r="A9" s="20" t="s">
        <v>27</v>
      </c>
      <c r="B9" s="27" t="s">
        <v>32</v>
      </c>
      <c r="D9" s="11"/>
      <c r="E9" s="11"/>
      <c r="F9" s="22"/>
    </row>
    <row r="10" spans="2:6" ht="15.75">
      <c r="B10" s="1" t="s">
        <v>2</v>
      </c>
      <c r="C10" s="1" t="s">
        <v>3</v>
      </c>
      <c r="D10" s="33"/>
      <c r="E10" s="33"/>
      <c r="F10" s="22"/>
    </row>
    <row r="12" spans="1:6" ht="12.75">
      <c r="A12" t="s">
        <v>0</v>
      </c>
      <c r="B12" s="25">
        <f>B6*B5*B1</f>
        <v>0</v>
      </c>
      <c r="F12" s="1"/>
    </row>
    <row r="13" spans="1:6" ht="12.75">
      <c r="A13" t="s">
        <v>19</v>
      </c>
      <c r="C13" s="1">
        <f>B12*F5</f>
        <v>0</v>
      </c>
      <c r="F13" s="1"/>
    </row>
    <row r="14" spans="1:3" ht="12.75">
      <c r="A14" t="s">
        <v>20</v>
      </c>
      <c r="C14" s="1">
        <f>(MEDIAN(0,0.2*B12,B21+B28-C27)*0.05)</f>
        <v>0</v>
      </c>
    </row>
    <row r="15" spans="1:2" ht="12.75">
      <c r="A15" t="s">
        <v>1</v>
      </c>
      <c r="B15" s="25">
        <f>IF(B5=0,0,MAX(B7*F6*B1*B6,B7*B12))</f>
        <v>0</v>
      </c>
    </row>
    <row r="16" spans="1:2" ht="12.75">
      <c r="A16" t="s">
        <v>11</v>
      </c>
      <c r="B16" s="17">
        <f>MAX(J6,J7)</f>
        <v>0</v>
      </c>
    </row>
    <row r="17" spans="1:6" ht="18">
      <c r="A17" s="23" t="s">
        <v>30</v>
      </c>
      <c r="B17" s="24">
        <f>(B12+B15+B16+B18+B19+B20+B22-C27)*0.76%</f>
        <v>0</v>
      </c>
      <c r="E17" t="s">
        <v>25</v>
      </c>
      <c r="F17" s="1">
        <f>B23+B28-C13-C14-C25-C27</f>
        <v>0</v>
      </c>
    </row>
    <row r="18" spans="1:2" ht="12.75">
      <c r="A18" t="s">
        <v>4</v>
      </c>
      <c r="B18" s="16">
        <v>0</v>
      </c>
    </row>
    <row r="19" spans="1:2" ht="12.75">
      <c r="A19" t="s">
        <v>5</v>
      </c>
      <c r="B19" s="16">
        <v>0</v>
      </c>
    </row>
    <row r="20" spans="1:2" ht="12.75">
      <c r="A20" t="s">
        <v>6</v>
      </c>
      <c r="B20" s="16"/>
    </row>
    <row r="21" spans="1:2" ht="12.75">
      <c r="A21" t="s">
        <v>15</v>
      </c>
      <c r="B21" s="17">
        <f>SUM(B15:B20)</f>
        <v>0</v>
      </c>
    </row>
    <row r="22" spans="1:2" ht="12.75">
      <c r="A22" t="s">
        <v>31</v>
      </c>
      <c r="B22" s="19">
        <v>0</v>
      </c>
    </row>
    <row r="23" spans="1:6" ht="18">
      <c r="A23" t="s">
        <v>10</v>
      </c>
      <c r="B23" s="1">
        <f>B12+B21+B22</f>
        <v>0</v>
      </c>
      <c r="E23" t="s">
        <v>16</v>
      </c>
      <c r="F23" s="6">
        <f>B23-C13-C14-C24-C25-C26+B29-C27</f>
        <v>0</v>
      </c>
    </row>
    <row r="24" spans="1:3" ht="12.75">
      <c r="A24" s="2" t="s">
        <v>7</v>
      </c>
      <c r="B24" s="3"/>
      <c r="C24" s="3">
        <f>0.9825*0.024*(B23+B28-C27)</f>
        <v>0</v>
      </c>
    </row>
    <row r="25" spans="1:3" ht="12.75">
      <c r="A25" t="s">
        <v>8</v>
      </c>
      <c r="C25" s="1">
        <f>0.9825*0.068*(B23+B28-C27)</f>
        <v>0</v>
      </c>
    </row>
    <row r="26" spans="1:8" ht="12.75">
      <c r="A26" s="2" t="s">
        <v>9</v>
      </c>
      <c r="B26" s="3"/>
      <c r="C26" s="10">
        <f>0.9825*0.005*(B23+B28-C27)</f>
        <v>0</v>
      </c>
      <c r="H26" s="18"/>
    </row>
    <row r="27" spans="1:3" ht="12.75">
      <c r="A27" s="2" t="s">
        <v>26</v>
      </c>
      <c r="B27" s="1">
        <v>0</v>
      </c>
      <c r="C27" s="26">
        <f>IF(Titulaire!B9="Cat A",32.42,IF(Titulaire!B9="Cat B",23.17,IF(Titulaire!B9="Cat C",13.92,0)))*B6</f>
        <v>0</v>
      </c>
    </row>
    <row r="28" spans="1:2" ht="12.75">
      <c r="A28" t="s">
        <v>12</v>
      </c>
      <c r="B28" s="16"/>
    </row>
    <row r="29" spans="1:2" ht="12.75">
      <c r="A29" t="s">
        <v>24</v>
      </c>
      <c r="B29" s="19">
        <v>0</v>
      </c>
    </row>
    <row r="30" spans="1:6" ht="12.75">
      <c r="A30" s="30" t="s">
        <v>13</v>
      </c>
      <c r="B30" s="30"/>
      <c r="C30" s="30"/>
      <c r="D30" s="30"/>
      <c r="F30" s="13"/>
    </row>
    <row r="31" spans="1:4" ht="12.75">
      <c r="A31" s="31" t="s">
        <v>14</v>
      </c>
      <c r="B31" s="31"/>
      <c r="C31" s="31"/>
      <c r="D31" s="31"/>
    </row>
  </sheetData>
  <sheetProtection sheet="1"/>
  <mergeCells count="5">
    <mergeCell ref="A3:D3"/>
    <mergeCell ref="A30:D30"/>
    <mergeCell ref="A31:D31"/>
    <mergeCell ref="D6:E6"/>
    <mergeCell ref="D10:E10"/>
  </mergeCells>
  <dataValidations count="3">
    <dataValidation type="list" allowBlank="1" showInputMessage="1" showErrorMessage="1" sqref="B9">
      <formula1>"Non concerné,Cat A,Cat B,Cat C"</formula1>
    </dataValidation>
    <dataValidation type="list" allowBlank="1" showInputMessage="1" showErrorMessage="1" sqref="B6">
      <formula1>"50%,60%,70%,6/7,32/35,100%"</formula1>
    </dataValidation>
    <dataValidation type="list" allowBlank="1" showInputMessage="1" showErrorMessage="1" sqref="B7">
      <formula1>"0%,1%,3%"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MASSACRIER</dc:creator>
  <cp:keywords/>
  <dc:description/>
  <cp:lastModifiedBy>Dom</cp:lastModifiedBy>
  <cp:lastPrinted>2012-11-06T22:30:23Z</cp:lastPrinted>
  <dcterms:created xsi:type="dcterms:W3CDTF">1996-10-21T11:03:58Z</dcterms:created>
  <dcterms:modified xsi:type="dcterms:W3CDTF">2023-07-03T09:48:57Z</dcterms:modified>
  <cp:category/>
  <cp:version/>
  <cp:contentType/>
  <cp:contentStatus/>
</cp:coreProperties>
</file>