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01072022" sheetId="1" r:id="rId1"/>
    <sheet name="01022017" sheetId="2" r:id="rId2"/>
    <sheet name="01072016" sheetId="3" r:id="rId3"/>
    <sheet name="01072010" sheetId="4" r:id="rId4"/>
    <sheet name="01102009" sheetId="5" r:id="rId5"/>
    <sheet name="01072009" sheetId="6" r:id="rId6"/>
    <sheet name="01102008" sheetId="7" r:id="rId7"/>
    <sheet name="01032008" sheetId="8" r:id="rId8"/>
    <sheet name="01022007" sheetId="9" r:id="rId9"/>
    <sheet name="01072006" sheetId="10" r:id="rId10"/>
    <sheet name="01112005" sheetId="11" r:id="rId11"/>
    <sheet name="01072005" sheetId="12" r:id="rId12"/>
  </sheets>
  <definedNames/>
  <calcPr fullCalcOnLoad="1"/>
</workbook>
</file>

<file path=xl/sharedStrings.xml><?xml version="1.0" encoding="utf-8"?>
<sst xmlns="http://schemas.openxmlformats.org/spreadsheetml/2006/main" count="289" uniqueCount="83">
  <si>
    <t>Taux</t>
  </si>
  <si>
    <t>Montant annuel</t>
  </si>
  <si>
    <t>Quel montant voulez vous verser à l'agent ?</t>
  </si>
  <si>
    <t>A quel taux devez vous le payer ?</t>
  </si>
  <si>
    <t>Remplir les zones turquoises</t>
  </si>
  <si>
    <t>Zone A</t>
  </si>
  <si>
    <t>Zone B</t>
  </si>
  <si>
    <t>Vous devez codifier sur carte 22</t>
  </si>
  <si>
    <t>ou (montant plus précis)</t>
  </si>
  <si>
    <t>Comment codifier la 0221 a/c du 01/07/2005</t>
  </si>
  <si>
    <t>Comment codifier la 0221 a/c du 01/11/2005</t>
  </si>
  <si>
    <t>Comment codifier la 0221 a/c du 01/07/2006</t>
  </si>
  <si>
    <t>Mensuel</t>
  </si>
  <si>
    <t>Comment codifier la 0221 a/c du 01/02/2007</t>
  </si>
  <si>
    <t>Comment codifier la 0221 a/c du 01/03/2008</t>
  </si>
  <si>
    <t>Comment codifier la 0221 a/c du 01/10/2008</t>
  </si>
  <si>
    <t>Comment codifier la 0221 a/c du 01/07/2009</t>
  </si>
  <si>
    <t>Comment codifier la 0221 a/c du 01/10/2009</t>
  </si>
  <si>
    <t>Comment codifier la 0221 a/c du 01/07/2010</t>
  </si>
  <si>
    <t>Montant réellement payé</t>
  </si>
  <si>
    <t>Donnée A</t>
  </si>
  <si>
    <t>Donnée B</t>
  </si>
  <si>
    <t>Comment codifier la 0221 a/c du 01/07/2016</t>
  </si>
  <si>
    <t>021</t>
  </si>
  <si>
    <t>CONTRACTUELS 3A</t>
  </si>
  <si>
    <t>001</t>
  </si>
  <si>
    <t>INGENIEURS DE RECHERCHE HORS CLASSE</t>
  </si>
  <si>
    <t>002</t>
  </si>
  <si>
    <t>INGENIEURS DE RECHERCHE 1ERE CLASSE</t>
  </si>
  <si>
    <t>003</t>
  </si>
  <si>
    <t>INGENIEURS DE RECHERCHE 2EME CLASSE</t>
  </si>
  <si>
    <t>004</t>
  </si>
  <si>
    <t>INGENIEURS D'ETUDES 1ERE CLASSE</t>
  </si>
  <si>
    <t>005</t>
  </si>
  <si>
    <t>INGENIEURS D'ETUDES 2EME CLASSE</t>
  </si>
  <si>
    <t>006</t>
  </si>
  <si>
    <t>ASSISTANTS INGENIEURS</t>
  </si>
  <si>
    <t>007</t>
  </si>
  <si>
    <t>TECHNICIENS RF CLASSE EXCEPTIONNELLE</t>
  </si>
  <si>
    <t>008</t>
  </si>
  <si>
    <t>TECHNICIENS RF CLASSE SUPERIEURE</t>
  </si>
  <si>
    <t>009</t>
  </si>
  <si>
    <t>TECHNICIENS RF CLASSE NORMALE</t>
  </si>
  <si>
    <t>010</t>
  </si>
  <si>
    <t>ADJOINTS TECHNIQUES PRINCIPAUX RF</t>
  </si>
  <si>
    <t>011</t>
  </si>
  <si>
    <t>ADJOINTS TECHNIQUES RF</t>
  </si>
  <si>
    <t>012</t>
  </si>
  <si>
    <t>AGENTS TECHNIQUES PRINCIPAUX RF</t>
  </si>
  <si>
    <t>013</t>
  </si>
  <si>
    <t>AGENTS TECHNIQUES RF</t>
  </si>
  <si>
    <t>014</t>
  </si>
  <si>
    <t>AGENTS DES SERV TECHN RF 1ERE CLASSE</t>
  </si>
  <si>
    <t>015</t>
  </si>
  <si>
    <t>AGENTS DES SERV TECHN RF 2 EME CLASSE</t>
  </si>
  <si>
    <t>017</t>
  </si>
  <si>
    <t>EX ING 3A INTEGRES INGENIEURS D' ETUDES</t>
  </si>
  <si>
    <t>018</t>
  </si>
  <si>
    <t>CONTRACTUELS 1A</t>
  </si>
  <si>
    <t>019</t>
  </si>
  <si>
    <t>CONTRACTUELS 2A (7, 8 et 9EME ECHELON)</t>
  </si>
  <si>
    <t>020</t>
  </si>
  <si>
    <t>CONTRACTUELS 2A (1ER AU 6EME ECHELON)</t>
  </si>
  <si>
    <t>022</t>
  </si>
  <si>
    <t>CONTRACTUELS 1B</t>
  </si>
  <si>
    <t>023</t>
  </si>
  <si>
    <t>CONTRACTUELS 1B bis</t>
  </si>
  <si>
    <t>024</t>
  </si>
  <si>
    <t>CONTRACTUELS 2B</t>
  </si>
  <si>
    <t>025</t>
  </si>
  <si>
    <t>CONTRACTUELS 3B</t>
  </si>
  <si>
    <t>026</t>
  </si>
  <si>
    <t>CONTRACTUELS 4B</t>
  </si>
  <si>
    <t>027</t>
  </si>
  <si>
    <t>CONTRACTUELS 5B</t>
  </si>
  <si>
    <t>028</t>
  </si>
  <si>
    <t>CONTRACTUELS 6B</t>
  </si>
  <si>
    <t>029</t>
  </si>
  <si>
    <t>CONTRACTUELS 7B</t>
  </si>
  <si>
    <t>030</t>
  </si>
  <si>
    <t>INGENIEURS D'ETUDES HORS CLASSE</t>
  </si>
  <si>
    <t>Comment codifier la 0221 a/c du 01/02/2017</t>
  </si>
  <si>
    <t>Comment codifier la 0221 a/c du 01/07/2022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</si>
</sst>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General"/>
    <numFmt numFmtId="168" formatCode="#,##0.00&quot; &quot;[$€-40C];[Red]&quot;-&quot;#,##0.00&quot; &quot;[$€-40C]"/>
  </numFmts>
  <fonts count="45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52"/>
      <name val="Arial"/>
      <family val="2"/>
    </font>
    <font>
      <sz val="14"/>
      <color indexed="50"/>
      <name val="Arial"/>
      <family val="2"/>
    </font>
    <font>
      <sz val="16"/>
      <color indexed="40"/>
      <name val="Arial"/>
      <family val="2"/>
    </font>
    <font>
      <sz val="16"/>
      <name val="Arial"/>
      <family val="2"/>
    </font>
    <font>
      <i/>
      <sz val="16"/>
      <color indexed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92D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right"/>
    </xf>
    <xf numFmtId="0" fontId="2" fillId="3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7" fillId="34" borderId="0" xfId="0" applyNumberFormat="1" applyFont="1" applyFill="1" applyAlignment="1" applyProtection="1">
      <alignment horizont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166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167" fontId="0" fillId="0" borderId="12" xfId="0" applyNumberFormat="1" applyBorder="1" applyAlignment="1">
      <alignment vertical="center" wrapText="1"/>
    </xf>
    <xf numFmtId="167" fontId="0" fillId="0" borderId="12" xfId="0" applyNumberFormat="1" applyBorder="1" applyAlignment="1">
      <alignment horizontal="center" vertical="center" wrapText="1"/>
    </xf>
    <xf numFmtId="168" fontId="0" fillId="0" borderId="12" xfId="0" applyNumberForma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167" fontId="0" fillId="0" borderId="13" xfId="0" applyNumberFormat="1" applyBorder="1" applyAlignment="1">
      <alignment vertical="center" wrapText="1"/>
    </xf>
    <xf numFmtId="167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7" fontId="0" fillId="0" borderId="10" xfId="0" applyNumberForma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8" fillId="36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selection activeCell="F5" sqref="F5"/>
    </sheetView>
  </sheetViews>
  <sheetFormatPr defaultColWidth="11.421875" defaultRowHeight="12.75"/>
  <cols>
    <col min="2" max="2" width="11.7109375" style="0" bestFit="1" customWidth="1"/>
    <col min="3" max="3" width="41.281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  <col min="12" max="12" width="11.421875" style="10" customWidth="1"/>
  </cols>
  <sheetData>
    <row r="1" spans="1:9" ht="23.25">
      <c r="A1" s="25" t="s">
        <v>82</v>
      </c>
      <c r="B1" s="25"/>
      <c r="C1" s="25"/>
      <c r="D1" s="25"/>
      <c r="E1" s="25"/>
      <c r="F1" s="25"/>
      <c r="G1" s="25"/>
      <c r="H1" s="25"/>
      <c r="I1" s="25"/>
    </row>
    <row r="2" spans="7:9" ht="45" customHeight="1">
      <c r="G2" s="20"/>
      <c r="H2" s="21"/>
      <c r="I2" s="21"/>
    </row>
    <row r="3" spans="1:13" ht="20.25">
      <c r="A3" s="26" t="s">
        <v>2</v>
      </c>
      <c r="B3" s="26"/>
      <c r="C3" s="26"/>
      <c r="D3" s="8">
        <v>200</v>
      </c>
      <c r="G3" s="20"/>
      <c r="H3" s="22"/>
      <c r="I3" s="23"/>
      <c r="J3" s="10"/>
      <c r="K3" s="10"/>
      <c r="M3" s="10"/>
    </row>
    <row r="4" spans="1:13" ht="20.25">
      <c r="A4" s="27" t="s">
        <v>3</v>
      </c>
      <c r="B4" s="27"/>
      <c r="C4" s="27"/>
      <c r="D4" s="9">
        <v>1</v>
      </c>
      <c r="E4" s="4">
        <f>IF(OR(D4=8,D4=9),B19,IF(D4=7,B18,IF(OR(D4=10,D4=11),B21,IF(OR(D4=12,D4=13),B23,IF(OR(D4=14,D4=15),B25,F4)))))</f>
      </c>
      <c r="F4">
        <f>IF(D4=30,E25,IF(D4=17,E12,IF(D4=18,E13,IF(D4=19,E14,IF(D4=20,E15,IF(D4=21,E16,IF(D4=22,E17,IF(D4=23,E18,F5))))))))</f>
      </c>
      <c r="G4" s="20"/>
      <c r="H4" s="22"/>
      <c r="I4" s="23"/>
      <c r="J4" s="10"/>
      <c r="K4" s="10"/>
      <c r="M4" s="10"/>
    </row>
    <row r="5" spans="6:14" ht="42" customHeight="1">
      <c r="F5">
        <f>IF(D4=24,E19,IF(D4=25,E20,IF(D4=26,E21,IF(D4=27,E22,IF(D4=28,E23,IF(D4=29,E24,""))))))</f>
      </c>
      <c r="G5" s="20"/>
      <c r="H5" s="22"/>
      <c r="I5" s="23"/>
      <c r="J5" s="10"/>
      <c r="K5" s="10"/>
      <c r="M5" s="10"/>
      <c r="N5" s="10"/>
    </row>
    <row r="6" spans="1:13" ht="18">
      <c r="A6" s="28" t="s">
        <v>7</v>
      </c>
      <c r="B6" s="28"/>
      <c r="C6" s="28"/>
      <c r="D6" s="6">
        <f>ROUND(D3*1200/(IF(D4=1,B12,IF(D4=2,B13,IF(D4=3,B14,IF(OR(D4=4,D4=5),B15,IF(D4=6,B17,E4)))))),0)</f>
        <v>36</v>
      </c>
      <c r="E6" s="6">
        <v>100</v>
      </c>
      <c r="G6" s="20"/>
      <c r="H6" s="22"/>
      <c r="I6" s="23"/>
      <c r="J6" s="10"/>
      <c r="K6" s="10"/>
      <c r="M6" s="10"/>
    </row>
    <row r="7" spans="1:13" ht="18">
      <c r="A7" s="28" t="s">
        <v>8</v>
      </c>
      <c r="B7" s="28"/>
      <c r="C7" s="28"/>
      <c r="D7" s="7">
        <f>ROUND(D3*12000/(IF(D4=1,B12,IF(D4=2,B13,IF(D4=3,B14,IF(OR(D4=4,D4=5),B15,IF(D4=6,B17,E4)))))),0)</f>
        <v>358</v>
      </c>
      <c r="E7" s="7">
        <v>1000</v>
      </c>
      <c r="G7" s="20"/>
      <c r="H7" s="22"/>
      <c r="I7" s="23"/>
      <c r="J7" s="10"/>
      <c r="K7" s="10"/>
      <c r="M7" s="10"/>
    </row>
    <row r="8" spans="7:13" ht="41.25" customHeight="1" thickBot="1">
      <c r="G8" s="20"/>
      <c r="H8" s="22"/>
      <c r="I8" s="23"/>
      <c r="J8" s="10"/>
      <c r="K8" s="10"/>
      <c r="M8" s="10"/>
    </row>
    <row r="9" spans="3:13" ht="18">
      <c r="C9" s="29" t="s">
        <v>19</v>
      </c>
      <c r="D9" s="12">
        <f>ROUND(D6/1200*(IF(D4=1,B12,IF(D4=2,B13,IF(D4=3,B14,IF(OR(D4=4,D4=5),B15,IF(D4=6,B17,ROUND(E4,2))))))),2)</f>
        <v>201.14</v>
      </c>
      <c r="G9" s="20"/>
      <c r="H9" s="23"/>
      <c r="I9" s="23"/>
      <c r="J9" s="10"/>
      <c r="K9" s="10"/>
      <c r="M9" s="10"/>
    </row>
    <row r="10" spans="3:13" ht="18.75" thickBot="1">
      <c r="C10" s="30"/>
      <c r="D10" s="13">
        <f>ROUND(D7/12000*(IF(D4=1,B12,IF(D4=2,B13,IF(D4=3,B14,IF(OR(D4=4,D4=5),B15,IF(D4=6,B17,ROUND(E4,2))))))),2)</f>
        <v>200.02</v>
      </c>
      <c r="G10" s="20"/>
      <c r="H10" s="23"/>
      <c r="I10" s="23"/>
      <c r="J10" s="10"/>
      <c r="K10" s="10"/>
      <c r="M10" s="10"/>
    </row>
    <row r="11" ht="47.25" customHeight="1"/>
    <row r="12" spans="1:9" ht="15" customHeight="1">
      <c r="A12" s="15" t="s">
        <v>25</v>
      </c>
      <c r="B12" s="16">
        <v>6704.69</v>
      </c>
      <c r="C12" s="18" t="s">
        <v>26</v>
      </c>
      <c r="D12" s="19" t="s">
        <v>55</v>
      </c>
      <c r="E12" s="17">
        <v>3128.85</v>
      </c>
      <c r="F12" s="24" t="s">
        <v>56</v>
      </c>
      <c r="G12" s="24"/>
      <c r="H12" s="24"/>
      <c r="I12" s="24"/>
    </row>
    <row r="13" spans="1:9" ht="15" customHeight="1">
      <c r="A13" s="15" t="s">
        <v>27</v>
      </c>
      <c r="B13" s="16">
        <v>6154.69</v>
      </c>
      <c r="C13" s="18" t="s">
        <v>28</v>
      </c>
      <c r="D13" s="19" t="s">
        <v>57</v>
      </c>
      <c r="E13" s="17">
        <v>6119.77</v>
      </c>
      <c r="F13" s="24" t="s">
        <v>58</v>
      </c>
      <c r="G13" s="24"/>
      <c r="H13" s="24"/>
      <c r="I13" s="24"/>
    </row>
    <row r="14" spans="1:9" ht="15" customHeight="1">
      <c r="A14" s="15" t="s">
        <v>29</v>
      </c>
      <c r="B14" s="16">
        <v>4670.58</v>
      </c>
      <c r="C14" s="18" t="s">
        <v>30</v>
      </c>
      <c r="D14" s="19" t="s">
        <v>59</v>
      </c>
      <c r="E14" s="17">
        <v>4661.85</v>
      </c>
      <c r="F14" s="24" t="s">
        <v>60</v>
      </c>
      <c r="G14" s="24"/>
      <c r="H14" s="24"/>
      <c r="I14" s="24"/>
    </row>
    <row r="15" spans="1:9" ht="15" customHeight="1">
      <c r="A15" s="15" t="s">
        <v>31</v>
      </c>
      <c r="B15" s="16">
        <v>2619.02</v>
      </c>
      <c r="C15" s="18" t="s">
        <v>32</v>
      </c>
      <c r="D15" s="19" t="s">
        <v>61</v>
      </c>
      <c r="E15" s="17">
        <v>3729.48</v>
      </c>
      <c r="F15" s="24" t="s">
        <v>62</v>
      </c>
      <c r="G15" s="24"/>
      <c r="H15" s="24"/>
      <c r="I15" s="24"/>
    </row>
    <row r="16" spans="1:9" ht="15" customHeight="1">
      <c r="A16" s="15" t="s">
        <v>33</v>
      </c>
      <c r="B16" s="16">
        <v>2619.02</v>
      </c>
      <c r="C16" s="18" t="s">
        <v>34</v>
      </c>
      <c r="D16" s="19" t="s">
        <v>23</v>
      </c>
      <c r="E16" s="17">
        <v>3505.99</v>
      </c>
      <c r="F16" s="24" t="s">
        <v>24</v>
      </c>
      <c r="G16" s="24"/>
      <c r="H16" s="24"/>
      <c r="I16" s="24"/>
    </row>
    <row r="17" spans="1:9" ht="15" customHeight="1">
      <c r="A17" s="15" t="s">
        <v>35</v>
      </c>
      <c r="B17" s="16">
        <v>1746.01</v>
      </c>
      <c r="C17" s="18" t="s">
        <v>36</v>
      </c>
      <c r="D17" s="19" t="s">
        <v>63</v>
      </c>
      <c r="E17" s="17">
        <v>2248.86</v>
      </c>
      <c r="F17" s="24" t="s">
        <v>64</v>
      </c>
      <c r="G17" s="24"/>
      <c r="H17" s="24"/>
      <c r="I17" s="24"/>
    </row>
    <row r="18" spans="1:9" ht="15" customHeight="1">
      <c r="A18" s="15" t="s">
        <v>37</v>
      </c>
      <c r="B18" s="16">
        <v>1597.02</v>
      </c>
      <c r="C18" s="18" t="s">
        <v>38</v>
      </c>
      <c r="D18" s="19" t="s">
        <v>65</v>
      </c>
      <c r="E18" s="17">
        <v>2090.56</v>
      </c>
      <c r="F18" s="24" t="s">
        <v>66</v>
      </c>
      <c r="G18" s="24"/>
      <c r="H18" s="24"/>
      <c r="I18" s="24"/>
    </row>
    <row r="19" spans="1:9" ht="15" customHeight="1">
      <c r="A19" s="15" t="s">
        <v>39</v>
      </c>
      <c r="B19" s="16">
        <v>1424.75</v>
      </c>
      <c r="C19" s="18" t="s">
        <v>40</v>
      </c>
      <c r="D19" s="19" t="s">
        <v>67</v>
      </c>
      <c r="E19" s="17">
        <v>1811.2</v>
      </c>
      <c r="F19" s="24" t="s">
        <v>68</v>
      </c>
      <c r="G19" s="24"/>
      <c r="H19" s="24"/>
      <c r="I19" s="24"/>
    </row>
    <row r="20" spans="1:9" ht="15" customHeight="1">
      <c r="A20" s="15" t="s">
        <v>41</v>
      </c>
      <c r="B20" s="16">
        <v>1424.75</v>
      </c>
      <c r="C20" s="18" t="s">
        <v>42</v>
      </c>
      <c r="D20" s="19" t="s">
        <v>69</v>
      </c>
      <c r="E20" s="17">
        <v>1634.27</v>
      </c>
      <c r="F20" s="24" t="s">
        <v>70</v>
      </c>
      <c r="G20" s="24"/>
      <c r="H20" s="24"/>
      <c r="I20" s="24"/>
    </row>
    <row r="21" spans="1:9" ht="15" customHeight="1">
      <c r="A21" s="15" t="s">
        <v>43</v>
      </c>
      <c r="B21" s="16">
        <v>1210.57</v>
      </c>
      <c r="C21" s="18" t="s">
        <v>44</v>
      </c>
      <c r="D21" s="19" t="s">
        <v>71</v>
      </c>
      <c r="E21" s="17">
        <v>1434.06</v>
      </c>
      <c r="F21" s="24" t="s">
        <v>72</v>
      </c>
      <c r="G21" s="24"/>
      <c r="H21" s="24"/>
      <c r="I21" s="24"/>
    </row>
    <row r="22" spans="1:9" ht="15" customHeight="1">
      <c r="A22" s="15" t="s">
        <v>45</v>
      </c>
      <c r="B22" s="16">
        <v>1210.57</v>
      </c>
      <c r="C22" s="18" t="s">
        <v>46</v>
      </c>
      <c r="D22" s="19" t="s">
        <v>73</v>
      </c>
      <c r="E22" s="17">
        <v>1392.15</v>
      </c>
      <c r="F22" s="24" t="s">
        <v>74</v>
      </c>
      <c r="G22" s="24"/>
      <c r="H22" s="24"/>
      <c r="I22" s="24"/>
    </row>
    <row r="23" spans="1:9" ht="15" customHeight="1">
      <c r="A23" s="15" t="s">
        <v>47</v>
      </c>
      <c r="B23" s="16">
        <v>1182.63</v>
      </c>
      <c r="C23" s="18" t="s">
        <v>48</v>
      </c>
      <c r="D23" s="19" t="s">
        <v>75</v>
      </c>
      <c r="E23" s="17">
        <v>956.81</v>
      </c>
      <c r="F23" s="24" t="s">
        <v>76</v>
      </c>
      <c r="G23" s="24"/>
      <c r="H23" s="24"/>
      <c r="I23" s="24"/>
    </row>
    <row r="24" spans="1:9" ht="15" customHeight="1">
      <c r="A24" s="15" t="s">
        <v>49</v>
      </c>
      <c r="B24" s="16">
        <v>1182.63</v>
      </c>
      <c r="C24" s="18" t="s">
        <v>50</v>
      </c>
      <c r="D24" s="19" t="s">
        <v>77</v>
      </c>
      <c r="E24" s="17">
        <v>935.86</v>
      </c>
      <c r="F24" s="24" t="s">
        <v>78</v>
      </c>
      <c r="G24" s="24"/>
      <c r="H24" s="24"/>
      <c r="I24" s="24"/>
    </row>
    <row r="25" spans="1:9" ht="15" customHeight="1">
      <c r="A25" s="15" t="s">
        <v>51</v>
      </c>
      <c r="B25" s="16">
        <v>750.79</v>
      </c>
      <c r="C25" s="18" t="s">
        <v>52</v>
      </c>
      <c r="D25" s="19" t="s">
        <v>79</v>
      </c>
      <c r="E25" s="17">
        <v>3177.74</v>
      </c>
      <c r="F25" s="24" t="s">
        <v>80</v>
      </c>
      <c r="G25" s="24"/>
      <c r="H25" s="24"/>
      <c r="I25" s="24"/>
    </row>
    <row r="26" spans="1:3" ht="15" customHeight="1">
      <c r="A26" s="15" t="s">
        <v>53</v>
      </c>
      <c r="B26" s="16">
        <v>750.79</v>
      </c>
      <c r="C26" s="14" t="s">
        <v>54</v>
      </c>
    </row>
  </sheetData>
  <sheetProtection/>
  <mergeCells count="20">
    <mergeCell ref="F24:I24"/>
    <mergeCell ref="F25:I25"/>
    <mergeCell ref="F18:I18"/>
    <mergeCell ref="F19:I19"/>
    <mergeCell ref="F20:I20"/>
    <mergeCell ref="F21:I21"/>
    <mergeCell ref="F22:I22"/>
    <mergeCell ref="F23:I23"/>
    <mergeCell ref="F12:I12"/>
    <mergeCell ref="F13:I13"/>
    <mergeCell ref="F14:I14"/>
    <mergeCell ref="F15:I15"/>
    <mergeCell ref="F16:I16"/>
    <mergeCell ref="F17:I17"/>
    <mergeCell ref="A1:I1"/>
    <mergeCell ref="A3:C3"/>
    <mergeCell ref="A4:C4"/>
    <mergeCell ref="A6:C6"/>
    <mergeCell ref="A7:C7"/>
    <mergeCell ref="C9:C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D8" sqref="D8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</cols>
  <sheetData>
    <row r="2" spans="2:6" ht="23.25">
      <c r="B2" s="25" t="s">
        <v>11</v>
      </c>
      <c r="C2" s="25"/>
      <c r="D2" s="25"/>
      <c r="E2" s="25"/>
      <c r="F2" s="25"/>
    </row>
    <row r="3" spans="7:9" ht="12.75">
      <c r="G3" s="1" t="s">
        <v>0</v>
      </c>
      <c r="H3" t="s">
        <v>1</v>
      </c>
      <c r="I3" t="s">
        <v>12</v>
      </c>
    </row>
    <row r="4" spans="7:9" ht="12.75">
      <c r="G4" s="1">
        <v>1</v>
      </c>
      <c r="H4" s="2">
        <v>6218.44</v>
      </c>
      <c r="I4" s="10">
        <f>H4/12</f>
        <v>518.2033333333333</v>
      </c>
    </row>
    <row r="5" spans="7:9" ht="12.75">
      <c r="G5" s="1">
        <v>2</v>
      </c>
      <c r="H5" s="2">
        <v>5708.33</v>
      </c>
      <c r="I5" s="10">
        <f aca="true" t="shared" si="0" ref="I5:I18">H5/12</f>
        <v>475.69416666666666</v>
      </c>
    </row>
    <row r="6" spans="1:9" ht="20.25">
      <c r="A6" s="26" t="s">
        <v>2</v>
      </c>
      <c r="B6" s="26"/>
      <c r="C6" s="26"/>
      <c r="D6" s="8">
        <v>200.94</v>
      </c>
      <c r="G6" s="1">
        <v>3</v>
      </c>
      <c r="H6" s="2">
        <v>4331.85</v>
      </c>
      <c r="I6" s="10">
        <f t="shared" si="0"/>
        <v>360.9875</v>
      </c>
    </row>
    <row r="7" spans="1:9" ht="20.25">
      <c r="A7" s="27" t="s">
        <v>3</v>
      </c>
      <c r="B7" s="27"/>
      <c r="C7" s="27"/>
      <c r="D7" s="9">
        <v>5</v>
      </c>
      <c r="E7" s="4">
        <f>IF(OR(D7=8,D7=9),H12,IF(D7=7,H10,IF(OR(D7=10,D7=11),H14,IF(OR(D7=12,D7=13),H16,IF(OR(D7=14,D7=15),H18,"")))))</f>
      </c>
      <c r="G7" s="1">
        <v>4</v>
      </c>
      <c r="H7" s="2">
        <v>2429.08</v>
      </c>
      <c r="I7" s="10">
        <f t="shared" si="0"/>
        <v>202.42333333333332</v>
      </c>
    </row>
    <row r="8" spans="7:9" ht="12.75">
      <c r="G8" s="1">
        <v>5</v>
      </c>
      <c r="H8" s="2">
        <v>2429.08</v>
      </c>
      <c r="I8" s="10">
        <f t="shared" si="0"/>
        <v>202.42333333333332</v>
      </c>
    </row>
    <row r="9" spans="7:9" ht="12.75">
      <c r="G9" s="1">
        <v>6</v>
      </c>
      <c r="H9" s="2">
        <v>1619.39</v>
      </c>
      <c r="I9" s="10">
        <f t="shared" si="0"/>
        <v>134.94916666666668</v>
      </c>
    </row>
    <row r="10" spans="7:9" ht="12.75">
      <c r="G10" s="1">
        <v>7</v>
      </c>
      <c r="H10" s="2">
        <v>1481.2</v>
      </c>
      <c r="I10" s="10">
        <f t="shared" si="0"/>
        <v>123.43333333333334</v>
      </c>
    </row>
    <row r="11" spans="7:9" ht="12.75">
      <c r="G11" s="1">
        <v>8</v>
      </c>
      <c r="H11" s="2">
        <v>1321.42</v>
      </c>
      <c r="I11" s="10">
        <f t="shared" si="0"/>
        <v>110.11833333333334</v>
      </c>
    </row>
    <row r="12" spans="3:9" ht="18">
      <c r="C12" s="5"/>
      <c r="D12" s="5" t="s">
        <v>5</v>
      </c>
      <c r="E12" s="5" t="s">
        <v>6</v>
      </c>
      <c r="G12" s="1">
        <v>9</v>
      </c>
      <c r="H12" s="2">
        <v>1321.42</v>
      </c>
      <c r="I12" s="10">
        <f t="shared" si="0"/>
        <v>110.11833333333334</v>
      </c>
    </row>
    <row r="13" spans="1:9" ht="18">
      <c r="A13" s="28" t="s">
        <v>7</v>
      </c>
      <c r="B13" s="28"/>
      <c r="C13" s="28"/>
      <c r="D13" s="6">
        <f>INT(D6*1200/(IF(D7=1,H4,IF(D7=2,H5,IF(D7=3,H6,IF(OR(D7=4,D7=5),H8,IF(D7=6,H9,E7)))))))</f>
        <v>99</v>
      </c>
      <c r="E13" s="6">
        <v>100</v>
      </c>
      <c r="G13" s="1">
        <v>10</v>
      </c>
      <c r="H13" s="2">
        <v>1122.77</v>
      </c>
      <c r="I13" s="10">
        <f t="shared" si="0"/>
        <v>93.56416666666667</v>
      </c>
    </row>
    <row r="14" spans="1:9" ht="18">
      <c r="A14" s="28" t="s">
        <v>8</v>
      </c>
      <c r="B14" s="28"/>
      <c r="C14" s="28"/>
      <c r="D14" s="7">
        <f>INT(D6*12000/(IF(D7=1,H4,IF(D7=2,H5,IF(D7=3,H6,IF(OR(D7=4,D7=5),H8,IF(D7=6,H9,E7)))))))</f>
        <v>992</v>
      </c>
      <c r="E14" s="7">
        <v>1000</v>
      </c>
      <c r="G14" s="1">
        <v>11</v>
      </c>
      <c r="H14" s="2">
        <v>1122.77</v>
      </c>
      <c r="I14" s="10">
        <f t="shared" si="0"/>
        <v>93.56416666666667</v>
      </c>
    </row>
    <row r="15" spans="7:9" ht="12.75">
      <c r="G15" s="1">
        <v>12</v>
      </c>
      <c r="H15" s="2">
        <v>1096.86</v>
      </c>
      <c r="I15" s="10">
        <f t="shared" si="0"/>
        <v>91.40499999999999</v>
      </c>
    </row>
    <row r="16" spans="7:9" ht="12.75">
      <c r="G16" s="1">
        <v>13</v>
      </c>
      <c r="H16" s="2">
        <v>1096.86</v>
      </c>
      <c r="I16" s="10">
        <f t="shared" si="0"/>
        <v>91.40499999999999</v>
      </c>
    </row>
    <row r="17" spans="7:9" ht="12.75">
      <c r="G17" s="1">
        <v>14</v>
      </c>
      <c r="H17" s="2">
        <v>696.34</v>
      </c>
      <c r="I17" s="10">
        <f t="shared" si="0"/>
        <v>58.028333333333336</v>
      </c>
    </row>
    <row r="18" spans="7:9" ht="12.75">
      <c r="G18" s="1">
        <v>15</v>
      </c>
      <c r="H18" s="2">
        <v>696.34</v>
      </c>
      <c r="I18" s="10">
        <f t="shared" si="0"/>
        <v>58.028333333333336</v>
      </c>
    </row>
    <row r="19" ht="15">
      <c r="C19" s="3" t="s">
        <v>4</v>
      </c>
    </row>
  </sheetData>
  <sheetProtection/>
  <mergeCells count="5">
    <mergeCell ref="A14:C14"/>
    <mergeCell ref="B2:F2"/>
    <mergeCell ref="A6:C6"/>
    <mergeCell ref="A7:C7"/>
    <mergeCell ref="A13:C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PageLayoutView="0" workbookViewId="0" topLeftCell="A1">
      <selection activeCell="D13" sqref="D13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11.421875" style="1" customWidth="1"/>
    <col min="8" max="8" width="13.7109375" style="0" customWidth="1"/>
  </cols>
  <sheetData>
    <row r="2" spans="2:6" ht="23.25">
      <c r="B2" s="25" t="s">
        <v>10</v>
      </c>
      <c r="C2" s="25"/>
      <c r="D2" s="25"/>
      <c r="E2" s="25"/>
      <c r="F2" s="25"/>
    </row>
    <row r="3" spans="7:8" ht="12.75">
      <c r="G3" s="1" t="s">
        <v>0</v>
      </c>
      <c r="H3" t="s">
        <v>1</v>
      </c>
    </row>
    <row r="4" spans="7:8" ht="12.75">
      <c r="G4" s="1">
        <v>1</v>
      </c>
      <c r="H4" s="2">
        <v>6187.51</v>
      </c>
    </row>
    <row r="5" spans="7:8" ht="12.75">
      <c r="G5" s="1">
        <v>2</v>
      </c>
      <c r="H5" s="2">
        <v>5679.94</v>
      </c>
    </row>
    <row r="6" spans="1:8" ht="20.25">
      <c r="A6" s="26" t="s">
        <v>2</v>
      </c>
      <c r="B6" s="26"/>
      <c r="C6" s="26"/>
      <c r="D6" s="8">
        <v>431</v>
      </c>
      <c r="G6" s="1">
        <v>3</v>
      </c>
      <c r="H6" s="2">
        <v>4310.31</v>
      </c>
    </row>
    <row r="7" spans="1:8" ht="20.25">
      <c r="A7" s="27" t="s">
        <v>3</v>
      </c>
      <c r="B7" s="27"/>
      <c r="C7" s="27"/>
      <c r="D7" s="9">
        <v>1</v>
      </c>
      <c r="E7" s="4">
        <f>IF(OR(D7=8,D7=9),H12,IF(D7=7,H10,IF(OR(D7=10,D7=11),H14,IF(OR(D7=12,D7=13),H16,IF(OR(D7=14,D7=15),H18,"")))))</f>
      </c>
      <c r="G7" s="1">
        <v>4</v>
      </c>
      <c r="H7" s="2">
        <v>2417</v>
      </c>
    </row>
    <row r="8" spans="7:8" ht="12.75">
      <c r="G8" s="1">
        <v>5</v>
      </c>
      <c r="H8" s="2">
        <v>2417</v>
      </c>
    </row>
    <row r="9" spans="7:8" ht="12.75">
      <c r="G9" s="1">
        <v>6</v>
      </c>
      <c r="H9" s="2">
        <v>1611.33</v>
      </c>
    </row>
    <row r="10" spans="7:8" ht="12.75">
      <c r="G10" s="1">
        <v>7</v>
      </c>
      <c r="H10" s="2">
        <v>1473.83</v>
      </c>
    </row>
    <row r="11" spans="7:8" ht="12.75">
      <c r="G11" s="1">
        <v>8</v>
      </c>
      <c r="H11" s="2">
        <v>1314.85</v>
      </c>
    </row>
    <row r="12" spans="3:8" ht="18">
      <c r="C12" s="5"/>
      <c r="D12" s="5" t="s">
        <v>5</v>
      </c>
      <c r="E12" s="5" t="s">
        <v>6</v>
      </c>
      <c r="G12" s="1">
        <v>9</v>
      </c>
      <c r="H12" s="2">
        <v>1314.85</v>
      </c>
    </row>
    <row r="13" spans="1:8" ht="18">
      <c r="A13" s="28" t="s">
        <v>7</v>
      </c>
      <c r="B13" s="28"/>
      <c r="C13" s="28"/>
      <c r="D13" s="6">
        <f>ROUND((D6*1200/(IF(D7=1,H4,IF(D7=2,H5,IF(D7=3,H6,IF(OR(D7=4,D7=5),H8,IF(D7=6,H9,E7))))))),0)</f>
        <v>84</v>
      </c>
      <c r="E13" s="6">
        <v>100</v>
      </c>
      <c r="G13" s="1">
        <v>10</v>
      </c>
      <c r="H13" s="2">
        <v>1117.19</v>
      </c>
    </row>
    <row r="14" spans="1:8" ht="18">
      <c r="A14" s="28" t="s">
        <v>8</v>
      </c>
      <c r="B14" s="28"/>
      <c r="C14" s="28"/>
      <c r="D14" s="7">
        <f>ROUND(D6*12000/(IF(D7=1,H4,IF(D7=2,H5,IF(D7=3,H6,IF(OR(D7=4,D7=5),H8,IF(D7=6,H9,E7)))))),0)</f>
        <v>836</v>
      </c>
      <c r="E14" s="7">
        <v>1000</v>
      </c>
      <c r="G14" s="1">
        <v>11</v>
      </c>
      <c r="H14" s="2">
        <v>1117.19</v>
      </c>
    </row>
    <row r="15" spans="7:8" ht="12.75">
      <c r="G15" s="1">
        <v>12</v>
      </c>
      <c r="H15" s="2">
        <v>1091.41</v>
      </c>
    </row>
    <row r="16" spans="7:8" ht="12.75">
      <c r="G16" s="1">
        <v>13</v>
      </c>
      <c r="H16" s="2">
        <v>1091.41</v>
      </c>
    </row>
    <row r="17" spans="7:8" ht="12.75">
      <c r="G17" s="1">
        <v>14</v>
      </c>
      <c r="H17" s="2">
        <v>692.87</v>
      </c>
    </row>
    <row r="18" spans="7:8" ht="12.75">
      <c r="G18" s="1">
        <v>15</v>
      </c>
      <c r="H18" s="2">
        <v>692.87</v>
      </c>
    </row>
    <row r="19" ht="15">
      <c r="C19" s="3" t="s">
        <v>4</v>
      </c>
    </row>
  </sheetData>
  <sheetProtection sheet="1" objects="1" scenarios="1"/>
  <mergeCells count="5">
    <mergeCell ref="A14:C14"/>
    <mergeCell ref="B2:F2"/>
    <mergeCell ref="A6:C6"/>
    <mergeCell ref="A7:C7"/>
    <mergeCell ref="A13:C13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PageLayoutView="0" workbookViewId="0" topLeftCell="A1">
      <selection activeCell="D6" sqref="D6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11.421875" style="1" customWidth="1"/>
    <col min="8" max="8" width="13.7109375" style="0" bestFit="1" customWidth="1"/>
  </cols>
  <sheetData>
    <row r="2" spans="2:6" ht="23.25">
      <c r="B2" s="25" t="s">
        <v>9</v>
      </c>
      <c r="C2" s="25"/>
      <c r="D2" s="25"/>
      <c r="E2" s="25"/>
      <c r="F2" s="25"/>
    </row>
    <row r="3" spans="7:8" ht="12.75">
      <c r="G3" s="1" t="s">
        <v>0</v>
      </c>
      <c r="H3" t="s">
        <v>1</v>
      </c>
    </row>
    <row r="4" spans="7:8" ht="12.75">
      <c r="G4" s="1">
        <v>1</v>
      </c>
      <c r="H4" s="2">
        <v>6138.4</v>
      </c>
    </row>
    <row r="5" spans="7:8" ht="12.75">
      <c r="G5" s="1">
        <v>2</v>
      </c>
      <c r="H5" s="2">
        <v>5634.86</v>
      </c>
    </row>
    <row r="6" spans="1:8" ht="20.25">
      <c r="A6" s="26" t="s">
        <v>2</v>
      </c>
      <c r="B6" s="26"/>
      <c r="C6" s="26"/>
      <c r="D6" s="8">
        <v>200</v>
      </c>
      <c r="G6" s="1">
        <v>3</v>
      </c>
      <c r="H6" s="2">
        <v>4276.1</v>
      </c>
    </row>
    <row r="7" spans="1:8" ht="20.25">
      <c r="A7" s="27" t="s">
        <v>3</v>
      </c>
      <c r="B7" s="27"/>
      <c r="C7" s="27"/>
      <c r="D7" s="9">
        <v>1</v>
      </c>
      <c r="E7" s="4">
        <f>IF(OR(D7=8,D7=9),H12,IF(D7=7,H10,IF(OR(D7=10,D7=11),H14,IF(OR(D7=12,D7=13),H16,IF(OR(D7=14,D7=15),H18,"")))))</f>
      </c>
      <c r="G7" s="1">
        <v>4</v>
      </c>
      <c r="H7" s="2">
        <v>2397.81</v>
      </c>
    </row>
    <row r="8" spans="7:8" ht="12.75">
      <c r="G8" s="1">
        <v>5</v>
      </c>
      <c r="H8" s="2">
        <v>2397.81</v>
      </c>
    </row>
    <row r="9" spans="7:8" ht="12.75">
      <c r="G9" s="1">
        <v>6</v>
      </c>
      <c r="H9" s="2">
        <v>1598.54</v>
      </c>
    </row>
    <row r="10" spans="7:8" ht="12.75">
      <c r="G10" s="1">
        <v>7</v>
      </c>
      <c r="H10" s="2">
        <v>1462.13</v>
      </c>
    </row>
    <row r="11" spans="7:8" ht="12.75">
      <c r="G11" s="1">
        <v>8</v>
      </c>
      <c r="H11" s="2">
        <v>1304.41</v>
      </c>
    </row>
    <row r="12" spans="3:8" ht="18">
      <c r="C12" s="5"/>
      <c r="D12" s="5" t="s">
        <v>5</v>
      </c>
      <c r="E12" s="5" t="s">
        <v>6</v>
      </c>
      <c r="G12" s="1">
        <v>9</v>
      </c>
      <c r="H12" s="2">
        <v>1304.41</v>
      </c>
    </row>
    <row r="13" spans="1:8" ht="18">
      <c r="A13" s="28" t="s">
        <v>7</v>
      </c>
      <c r="B13" s="28"/>
      <c r="C13" s="28"/>
      <c r="D13" s="6">
        <f>ROUND((D6*1200/(IF(D7=1,H4,IF(D7=2,H5,IF(D7=3,H6,IF(OR(D7=4,D7=5),H8,IF(D7=6,H9,E7))))))),0)</f>
        <v>39</v>
      </c>
      <c r="E13" s="6">
        <v>100</v>
      </c>
      <c r="G13" s="1">
        <v>10</v>
      </c>
      <c r="H13" s="2">
        <v>1108.32</v>
      </c>
    </row>
    <row r="14" spans="1:8" ht="18">
      <c r="A14" s="28" t="s">
        <v>8</v>
      </c>
      <c r="B14" s="28"/>
      <c r="C14" s="28"/>
      <c r="D14" s="7">
        <f>ROUND(D6*12000/(IF(D7=1,H4,IF(D7=2,H5,IF(D7=3,H6,IF(OR(D7=4,D7=5),H8,IF(D7=6,H9,E7)))))),0)</f>
        <v>391</v>
      </c>
      <c r="E14" s="7">
        <v>1000</v>
      </c>
      <c r="G14" s="1">
        <v>11</v>
      </c>
      <c r="H14" s="2">
        <v>1108.32</v>
      </c>
    </row>
    <row r="15" spans="7:8" ht="12.75">
      <c r="G15" s="1">
        <v>12</v>
      </c>
      <c r="H15" s="2">
        <v>1082.75</v>
      </c>
    </row>
    <row r="16" spans="7:8" ht="12.75">
      <c r="G16" s="1">
        <v>13</v>
      </c>
      <c r="H16" s="2">
        <v>1082.75</v>
      </c>
    </row>
    <row r="17" spans="7:8" ht="12.75">
      <c r="G17" s="1">
        <v>14</v>
      </c>
      <c r="H17" s="2">
        <v>687.37</v>
      </c>
    </row>
    <row r="18" spans="7:8" ht="12.75">
      <c r="G18" s="1">
        <v>15</v>
      </c>
      <c r="H18" s="2">
        <v>687.37</v>
      </c>
    </row>
    <row r="19" ht="15">
      <c r="C19" s="3" t="s">
        <v>4</v>
      </c>
    </row>
  </sheetData>
  <sheetProtection sheet="1" objects="1" scenarios="1"/>
  <mergeCells count="5">
    <mergeCell ref="A13:C13"/>
    <mergeCell ref="A14:C14"/>
    <mergeCell ref="B2:F2"/>
    <mergeCell ref="A6:C6"/>
    <mergeCell ref="A7:C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I11" sqref="I11"/>
    </sheetView>
  </sheetViews>
  <sheetFormatPr defaultColWidth="11.421875" defaultRowHeight="12.75"/>
  <cols>
    <col min="3" max="3" width="41.281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  <col min="12" max="12" width="11.421875" style="10" customWidth="1"/>
  </cols>
  <sheetData>
    <row r="1" spans="1:9" ht="23.25">
      <c r="A1" s="25" t="s">
        <v>81</v>
      </c>
      <c r="B1" s="25"/>
      <c r="C1" s="25"/>
      <c r="D1" s="25"/>
      <c r="E1" s="25"/>
      <c r="F1" s="25"/>
      <c r="G1" s="25"/>
      <c r="H1" s="25"/>
      <c r="I1" s="25"/>
    </row>
    <row r="2" spans="7:9" ht="45" customHeight="1">
      <c r="G2" s="20"/>
      <c r="H2" s="21"/>
      <c r="I2" s="21"/>
    </row>
    <row r="3" spans="1:13" ht="20.25">
      <c r="A3" s="26" t="s">
        <v>2</v>
      </c>
      <c r="B3" s="26"/>
      <c r="C3" s="26"/>
      <c r="D3" s="8">
        <v>158.86</v>
      </c>
      <c r="G3" s="20"/>
      <c r="H3" s="22"/>
      <c r="I3" s="23"/>
      <c r="J3" s="10"/>
      <c r="K3" s="10"/>
      <c r="M3" s="10"/>
    </row>
    <row r="4" spans="1:13" ht="20.25">
      <c r="A4" s="27" t="s">
        <v>3</v>
      </c>
      <c r="B4" s="27"/>
      <c r="C4" s="27"/>
      <c r="D4" s="9">
        <v>3</v>
      </c>
      <c r="E4" s="4">
        <f>IF(OR(D4=8,D4=9),B19,IF(D4=7,B18,IF(OR(D4=10,D4=11),B21,IF(OR(D4=12,D4=13),B23,IF(OR(D4=14,D4=15),B25,F4)))))</f>
      </c>
      <c r="F4">
        <f>IF(D4=30,E25,IF(D4=17,E12,IF(D4=18,E13,IF(D4=19,E14,IF(D4=20,E15,IF(D4=21,E16,IF(D4=22,E17,IF(D4=23,E18,F5))))))))</f>
      </c>
      <c r="G4" s="20"/>
      <c r="H4" s="22"/>
      <c r="I4" s="23"/>
      <c r="J4" s="10"/>
      <c r="K4" s="10"/>
      <c r="M4" s="10"/>
    </row>
    <row r="5" spans="6:14" ht="42" customHeight="1">
      <c r="F5">
        <f>IF(D4=24,E19,IF(D4=25,E20,IF(D4=26,E21,IF(D4=27,E22,IF(D4=28,E23,IF(D4=29,E24,""))))))</f>
      </c>
      <c r="G5" s="20"/>
      <c r="H5" s="22"/>
      <c r="I5" s="23"/>
      <c r="J5" s="10"/>
      <c r="K5" s="10"/>
      <c r="M5" s="10"/>
      <c r="N5" s="10"/>
    </row>
    <row r="6" spans="1:13" ht="18">
      <c r="A6" s="28" t="s">
        <v>7</v>
      </c>
      <c r="B6" s="28"/>
      <c r="C6" s="28"/>
      <c r="D6" s="6">
        <f>ROUND(D3*1200/(IF(D4=1,B12,IF(D4=2,B13,IF(D4=3,B14,IF(OR(D4=4,D4=5),B15,IF(D4=6,B17,E4)))))),0)</f>
        <v>42</v>
      </c>
      <c r="E6" s="6">
        <v>100</v>
      </c>
      <c r="G6" s="20"/>
      <c r="H6" s="22"/>
      <c r="I6" s="23"/>
      <c r="J6" s="10"/>
      <c r="K6" s="10"/>
      <c r="M6" s="10"/>
    </row>
    <row r="7" spans="1:13" ht="18">
      <c r="A7" s="28" t="s">
        <v>8</v>
      </c>
      <c r="B7" s="28"/>
      <c r="C7" s="28"/>
      <c r="D7" s="7">
        <f>ROUND(D3*12000/(IF(D4=1,B12,IF(D4=2,B13,IF(D4=3,B14,IF(OR(D4=4,D4=5),B15,IF(D4=6,B17,E4)))))),0)</f>
        <v>422</v>
      </c>
      <c r="E7" s="7">
        <v>1000</v>
      </c>
      <c r="G7" s="20"/>
      <c r="H7" s="22"/>
      <c r="I7" s="23"/>
      <c r="J7" s="10"/>
      <c r="K7" s="10"/>
      <c r="M7" s="10"/>
    </row>
    <row r="8" spans="7:13" ht="41.25" customHeight="1" thickBot="1">
      <c r="G8" s="20"/>
      <c r="H8" s="22"/>
      <c r="I8" s="23"/>
      <c r="J8" s="10"/>
      <c r="K8" s="10"/>
      <c r="M8" s="10"/>
    </row>
    <row r="9" spans="3:13" ht="18">
      <c r="C9" s="29" t="s">
        <v>19</v>
      </c>
      <c r="D9" s="12">
        <f>ROUND(D6/1200*(IF(D4=1,B12,IF(D4=2,B13,IF(D4=3,B14,IF(OR(D4=4,D4=5),B15,IF(D4=6,B17,ROUND(E4,2))))))),2)</f>
        <v>157.94</v>
      </c>
      <c r="G9" s="20"/>
      <c r="H9" s="23"/>
      <c r="I9" s="23"/>
      <c r="J9" s="10"/>
      <c r="K9" s="10"/>
      <c r="M9" s="10"/>
    </row>
    <row r="10" spans="3:13" ht="18.75" thickBot="1">
      <c r="C10" s="30"/>
      <c r="D10" s="13">
        <f>ROUND(D7/12000*(IF(D4=1,B12,IF(D4=2,B13,IF(D4=3,B14,IF(OR(D4=4,D4=5),B15,IF(D4=6,B17,ROUND(E4,2))))))),2)</f>
        <v>158.69</v>
      </c>
      <c r="G10" s="20"/>
      <c r="H10" s="23"/>
      <c r="I10" s="23"/>
      <c r="J10" s="10"/>
      <c r="K10" s="10"/>
      <c r="M10" s="10"/>
    </row>
    <row r="11" ht="47.25" customHeight="1"/>
    <row r="12" spans="1:9" ht="15" customHeight="1">
      <c r="A12" s="15" t="s">
        <v>25</v>
      </c>
      <c r="B12" s="16">
        <v>6477.9588172799995</v>
      </c>
      <c r="C12" s="18" t="s">
        <v>26</v>
      </c>
      <c r="D12" s="19" t="s">
        <v>55</v>
      </c>
      <c r="E12" s="17">
        <v>3023.047448064</v>
      </c>
      <c r="F12" s="24" t="s">
        <v>56</v>
      </c>
      <c r="G12" s="24"/>
      <c r="H12" s="24"/>
      <c r="I12" s="24"/>
    </row>
    <row r="13" spans="1:9" ht="15" customHeight="1">
      <c r="A13" s="15" t="s">
        <v>27</v>
      </c>
      <c r="B13" s="16">
        <v>5946.57</v>
      </c>
      <c r="C13" s="18" t="s">
        <v>28</v>
      </c>
      <c r="D13" s="19" t="s">
        <v>57</v>
      </c>
      <c r="E13" s="17">
        <v>5912.83</v>
      </c>
      <c r="F13" s="24" t="s">
        <v>58</v>
      </c>
      <c r="G13" s="24"/>
      <c r="H13" s="24"/>
      <c r="I13" s="24"/>
    </row>
    <row r="14" spans="1:9" ht="15" customHeight="1">
      <c r="A14" s="15" t="s">
        <v>29</v>
      </c>
      <c r="B14" s="16">
        <v>4512.64058235</v>
      </c>
      <c r="C14" s="18" t="s">
        <v>30</v>
      </c>
      <c r="D14" s="19" t="s">
        <v>59</v>
      </c>
      <c r="E14" s="17">
        <v>4504.205740140001</v>
      </c>
      <c r="F14" s="24" t="s">
        <v>60</v>
      </c>
      <c r="G14" s="24"/>
      <c r="H14" s="24"/>
      <c r="I14" s="24"/>
    </row>
    <row r="15" spans="1:9" ht="15" customHeight="1">
      <c r="A15" s="15" t="s">
        <v>31</v>
      </c>
      <c r="B15" s="16">
        <v>2530.4526629999996</v>
      </c>
      <c r="C15" s="18" t="s">
        <v>32</v>
      </c>
      <c r="D15" s="19" t="s">
        <v>61</v>
      </c>
      <c r="E15" s="17">
        <v>3603.37</v>
      </c>
      <c r="F15" s="24" t="s">
        <v>62</v>
      </c>
      <c r="G15" s="24"/>
      <c r="H15" s="24"/>
      <c r="I15" s="24"/>
    </row>
    <row r="16" spans="1:9" ht="15" customHeight="1">
      <c r="A16" s="15" t="s">
        <v>33</v>
      </c>
      <c r="B16" s="16">
        <v>2530.4526629999996</v>
      </c>
      <c r="C16" s="18" t="s">
        <v>34</v>
      </c>
      <c r="D16" s="19" t="s">
        <v>23</v>
      </c>
      <c r="E16" s="17">
        <v>3387.432631536</v>
      </c>
      <c r="F16" s="24" t="s">
        <v>24</v>
      </c>
      <c r="G16" s="24"/>
      <c r="H16" s="24"/>
      <c r="I16" s="24"/>
    </row>
    <row r="17" spans="1:9" ht="15" customHeight="1">
      <c r="A17" s="15" t="s">
        <v>35</v>
      </c>
      <c r="B17" s="16">
        <v>1686.9684419999999</v>
      </c>
      <c r="C17" s="18" t="s">
        <v>36</v>
      </c>
      <c r="D17" s="19" t="s">
        <v>63</v>
      </c>
      <c r="E17" s="17">
        <v>2172.815353296</v>
      </c>
      <c r="F17" s="24" t="s">
        <v>64</v>
      </c>
      <c r="G17" s="24"/>
      <c r="H17" s="24"/>
      <c r="I17" s="24"/>
    </row>
    <row r="18" spans="1:9" ht="15" customHeight="1">
      <c r="A18" s="15" t="s">
        <v>37</v>
      </c>
      <c r="B18" s="16">
        <v>1543.0138016160001</v>
      </c>
      <c r="C18" s="18" t="s">
        <v>38</v>
      </c>
      <c r="D18" s="19" t="s">
        <v>65</v>
      </c>
      <c r="E18" s="17">
        <v>2019.863547888</v>
      </c>
      <c r="F18" s="24" t="s">
        <v>66</v>
      </c>
      <c r="G18" s="24"/>
      <c r="H18" s="24"/>
      <c r="I18" s="24"/>
    </row>
    <row r="19" spans="1:9" ht="15" customHeight="1">
      <c r="A19" s="15" t="s">
        <v>39</v>
      </c>
      <c r="B19" s="16">
        <v>1376.566248672</v>
      </c>
      <c r="C19" s="18" t="s">
        <v>40</v>
      </c>
      <c r="D19" s="19" t="s">
        <v>67</v>
      </c>
      <c r="E19" s="17">
        <v>1749.948597168</v>
      </c>
      <c r="F19" s="24" t="s">
        <v>68</v>
      </c>
      <c r="G19" s="24"/>
      <c r="H19" s="24"/>
      <c r="I19" s="24"/>
    </row>
    <row r="20" spans="1:9" ht="15" customHeight="1">
      <c r="A20" s="15" t="s">
        <v>41</v>
      </c>
      <c r="B20" s="16">
        <v>1376.566248672</v>
      </c>
      <c r="C20" s="18" t="s">
        <v>42</v>
      </c>
      <c r="D20" s="19" t="s">
        <v>69</v>
      </c>
      <c r="E20" s="17">
        <v>1579.002461712</v>
      </c>
      <c r="F20" s="24" t="s">
        <v>70</v>
      </c>
      <c r="G20" s="24"/>
      <c r="H20" s="24"/>
      <c r="I20" s="24"/>
    </row>
    <row r="21" spans="1:9" ht="15" customHeight="1">
      <c r="A21" s="15" t="s">
        <v>43</v>
      </c>
      <c r="B21" s="16">
        <v>1169.63145312</v>
      </c>
      <c r="C21" s="18" t="s">
        <v>44</v>
      </c>
      <c r="D21" s="19" t="s">
        <v>71</v>
      </c>
      <c r="E21" s="17">
        <v>1385.563413696</v>
      </c>
      <c r="F21" s="24" t="s">
        <v>72</v>
      </c>
      <c r="G21" s="24"/>
      <c r="H21" s="24"/>
      <c r="I21" s="24"/>
    </row>
    <row r="22" spans="1:9" ht="15" customHeight="1">
      <c r="A22" s="15" t="s">
        <v>45</v>
      </c>
      <c r="B22" s="16">
        <v>1169.63145312</v>
      </c>
      <c r="C22" s="18" t="s">
        <v>46</v>
      </c>
      <c r="D22" s="19" t="s">
        <v>73</v>
      </c>
      <c r="E22" s="17">
        <v>1345.076171088</v>
      </c>
      <c r="F22" s="24" t="s">
        <v>74</v>
      </c>
      <c r="G22" s="24"/>
      <c r="H22" s="24"/>
      <c r="I22" s="24"/>
    </row>
    <row r="23" spans="1:9" ht="15" customHeight="1">
      <c r="A23" s="15" t="s">
        <v>47</v>
      </c>
      <c r="B23" s="16">
        <v>1142.639958048</v>
      </c>
      <c r="C23" s="18" t="s">
        <v>48</v>
      </c>
      <c r="D23" s="19" t="s">
        <v>75</v>
      </c>
      <c r="E23" s="17">
        <v>924.458706216</v>
      </c>
      <c r="F23" s="24" t="s">
        <v>76</v>
      </c>
      <c r="G23" s="24"/>
      <c r="H23" s="24"/>
      <c r="I23" s="24"/>
    </row>
    <row r="24" spans="1:9" ht="15" customHeight="1">
      <c r="A24" s="15" t="s">
        <v>49</v>
      </c>
      <c r="B24" s="16">
        <v>1142.639958048</v>
      </c>
      <c r="C24" s="18" t="s">
        <v>50</v>
      </c>
      <c r="D24" s="19" t="s">
        <v>77</v>
      </c>
      <c r="E24" s="17">
        <v>904.215084912</v>
      </c>
      <c r="F24" s="24" t="s">
        <v>78</v>
      </c>
      <c r="G24" s="24"/>
      <c r="H24" s="24"/>
      <c r="I24" s="24"/>
    </row>
    <row r="25" spans="1:9" ht="15" customHeight="1">
      <c r="A25" s="15" t="s">
        <v>51</v>
      </c>
      <c r="B25" s="16">
        <v>725.3964300600001</v>
      </c>
      <c r="C25" s="18" t="s">
        <v>52</v>
      </c>
      <c r="D25" s="19" t="s">
        <v>79</v>
      </c>
      <c r="E25" s="17">
        <v>3070.2825644400004</v>
      </c>
      <c r="F25" s="24" t="s">
        <v>80</v>
      </c>
      <c r="G25" s="24"/>
      <c r="H25" s="24"/>
      <c r="I25" s="24"/>
    </row>
    <row r="26" spans="1:3" ht="15" customHeight="1">
      <c r="A26" s="15" t="s">
        <v>53</v>
      </c>
      <c r="B26" s="16">
        <v>725.3964300600001</v>
      </c>
      <c r="C26" s="14" t="s">
        <v>54</v>
      </c>
    </row>
  </sheetData>
  <sheetProtection/>
  <mergeCells count="20">
    <mergeCell ref="A1:I1"/>
    <mergeCell ref="A3:C3"/>
    <mergeCell ref="A4:C4"/>
    <mergeCell ref="A6:C6"/>
    <mergeCell ref="A7:C7"/>
    <mergeCell ref="C9:C10"/>
    <mergeCell ref="F12:I12"/>
    <mergeCell ref="F13:I13"/>
    <mergeCell ref="F14:I14"/>
    <mergeCell ref="F15:I15"/>
    <mergeCell ref="F16:I16"/>
    <mergeCell ref="F17:I17"/>
    <mergeCell ref="F24:I24"/>
    <mergeCell ref="F25:I25"/>
    <mergeCell ref="F18:I18"/>
    <mergeCell ref="F19:I19"/>
    <mergeCell ref="F20:I20"/>
    <mergeCell ref="F21:I21"/>
    <mergeCell ref="F22:I22"/>
    <mergeCell ref="F23:I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J5" sqref="J5"/>
    </sheetView>
  </sheetViews>
  <sheetFormatPr defaultColWidth="11.421875" defaultRowHeight="12.75"/>
  <cols>
    <col min="3" max="3" width="41.281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  <col min="12" max="12" width="11.421875" style="10" customWidth="1"/>
  </cols>
  <sheetData>
    <row r="1" spans="1:9" ht="23.25">
      <c r="A1" s="25" t="s">
        <v>22</v>
      </c>
      <c r="B1" s="25"/>
      <c r="C1" s="25"/>
      <c r="D1" s="25"/>
      <c r="E1" s="25"/>
      <c r="F1" s="25"/>
      <c r="G1" s="25"/>
      <c r="H1" s="25"/>
      <c r="I1" s="25"/>
    </row>
    <row r="2" spans="7:9" ht="45" customHeight="1">
      <c r="G2" s="20"/>
      <c r="H2" s="21"/>
      <c r="I2" s="21"/>
    </row>
    <row r="3" spans="1:13" ht="20.25">
      <c r="A3" s="26" t="s">
        <v>2</v>
      </c>
      <c r="B3" s="26"/>
      <c r="C3" s="26"/>
      <c r="D3" s="8">
        <v>158.86</v>
      </c>
      <c r="G3" s="20"/>
      <c r="H3" s="22"/>
      <c r="I3" s="23"/>
      <c r="J3" s="10"/>
      <c r="K3" s="10"/>
      <c r="M3" s="10"/>
    </row>
    <row r="4" spans="1:13" ht="20.25">
      <c r="A4" s="27" t="s">
        <v>3</v>
      </c>
      <c r="B4" s="27"/>
      <c r="C4" s="27"/>
      <c r="D4" s="9">
        <v>9</v>
      </c>
      <c r="E4" s="4">
        <f>IF(OR(D4=8,D4=9),B19,IF(D4=7,B18,IF(OR(D4=10,D4=11),B21,IF(OR(D4=12,D4=13),B23,IF(OR(D4=14,D4=15),B25,F4)))))</f>
        <v>1368.356112</v>
      </c>
      <c r="F4">
        <f>IF(D4=30,E25,IF(D4=17,E12,IF(D4=18,E13,IF(D4=19,E14,IF(D4=20,E15,IF(D4=21,E16,IF(D4=22,E17,IF(D4=23,E18,F5))))))))</f>
      </c>
      <c r="G4" s="20"/>
      <c r="H4" s="22"/>
      <c r="I4" s="23"/>
      <c r="J4" s="10"/>
      <c r="K4" s="10"/>
      <c r="M4" s="10"/>
    </row>
    <row r="5" spans="6:14" ht="42" customHeight="1">
      <c r="F5">
        <f>IF(D4=24,E19,IF(D4=25,E20,IF(D4=26,E21,IF(D4=27,E22,IF(D4=28,E23,IF(D4=29,E24,""))))))</f>
      </c>
      <c r="G5" s="20"/>
      <c r="H5" s="22"/>
      <c r="I5" s="23"/>
      <c r="J5" s="10"/>
      <c r="K5" s="10"/>
      <c r="M5" s="10"/>
      <c r="N5" s="10"/>
    </row>
    <row r="6" spans="1:13" ht="18">
      <c r="A6" s="28" t="s">
        <v>7</v>
      </c>
      <c r="B6" s="28"/>
      <c r="C6" s="28"/>
      <c r="D6" s="6">
        <f>ROUND(D3*1200/(IF(D4=1,B12,IF(D4=2,B13,IF(D4=3,B14,IF(OR(D4=4,D4=5),B15,IF(D4=6,B17,E4)))))),0)</f>
        <v>139</v>
      </c>
      <c r="E6" s="6">
        <v>100</v>
      </c>
      <c r="G6" s="20"/>
      <c r="H6" s="22"/>
      <c r="I6" s="23"/>
      <c r="J6" s="10"/>
      <c r="K6" s="10"/>
      <c r="M6" s="10"/>
    </row>
    <row r="7" spans="1:13" ht="18">
      <c r="A7" s="28" t="s">
        <v>8</v>
      </c>
      <c r="B7" s="28"/>
      <c r="C7" s="28"/>
      <c r="D7" s="7">
        <f>ROUND(D3*12000/(IF(D4=1,B12,IF(D4=2,B13,IF(D4=3,B14,IF(OR(D4=4,D4=5),B15,IF(D4=6,B17,E4)))))),0)</f>
        <v>1393</v>
      </c>
      <c r="E7" s="7">
        <v>1000</v>
      </c>
      <c r="G7" s="20"/>
      <c r="H7" s="22"/>
      <c r="I7" s="23"/>
      <c r="J7" s="10"/>
      <c r="K7" s="10"/>
      <c r="M7" s="10"/>
    </row>
    <row r="8" spans="7:13" ht="41.25" customHeight="1" thickBot="1">
      <c r="G8" s="20"/>
      <c r="H8" s="22"/>
      <c r="I8" s="23"/>
      <c r="J8" s="10"/>
      <c r="K8" s="10"/>
      <c r="M8" s="10"/>
    </row>
    <row r="9" spans="3:13" ht="18">
      <c r="C9" s="29" t="s">
        <v>19</v>
      </c>
      <c r="D9" s="12">
        <f>ROUND(D6/1200*(IF(D4=1,B12,IF(D4=2,B13,IF(D4=3,B14,IF(OR(D4=4,D4=5),B15,IF(D4=6,B17,ROUND(E4,2))))))),2)</f>
        <v>158.5</v>
      </c>
      <c r="G9" s="20"/>
      <c r="H9" s="23"/>
      <c r="I9" s="23"/>
      <c r="J9" s="10"/>
      <c r="K9" s="10"/>
      <c r="M9" s="10"/>
    </row>
    <row r="10" spans="3:13" ht="18.75" thickBot="1">
      <c r="C10" s="30"/>
      <c r="D10" s="13">
        <f>ROUND(D7/12000*(IF(D4=1,B12,IF(D4=2,B13,IF(D4=3,B14,IF(OR(D4=4,D4=5),B15,IF(D4=6,B17,ROUND(E4,2))))))),2)</f>
        <v>158.84</v>
      </c>
      <c r="G10" s="20"/>
      <c r="H10" s="23"/>
      <c r="I10" s="23"/>
      <c r="J10" s="10"/>
      <c r="K10" s="10"/>
      <c r="M10" s="10"/>
    </row>
    <row r="11" ht="47.25" customHeight="1"/>
    <row r="12" spans="1:9" ht="15" customHeight="1">
      <c r="A12" s="15" t="s">
        <v>25</v>
      </c>
      <c r="B12" s="16">
        <v>6439.32288</v>
      </c>
      <c r="C12" s="18" t="s">
        <v>26</v>
      </c>
      <c r="D12" s="19" t="s">
        <v>55</v>
      </c>
      <c r="E12" s="17">
        <v>3005.017344</v>
      </c>
      <c r="F12" s="24" t="s">
        <v>56</v>
      </c>
      <c r="G12" s="24"/>
      <c r="H12" s="24"/>
      <c r="I12" s="24"/>
    </row>
    <row r="13" spans="1:9" ht="15" customHeight="1">
      <c r="A13" s="15" t="s">
        <v>27</v>
      </c>
      <c r="B13" s="16">
        <v>5911.097175</v>
      </c>
      <c r="C13" s="18" t="s">
        <v>28</v>
      </c>
      <c r="D13" s="19" t="s">
        <v>57</v>
      </c>
      <c r="E13" s="17">
        <v>5877.559035</v>
      </c>
      <c r="F13" s="24" t="s">
        <v>58</v>
      </c>
      <c r="G13" s="24"/>
      <c r="H13" s="24"/>
      <c r="I13" s="24"/>
    </row>
    <row r="14" spans="1:9" ht="15" customHeight="1">
      <c r="A14" s="15" t="s">
        <v>29</v>
      </c>
      <c r="B14" s="16">
        <v>4485.726225</v>
      </c>
      <c r="C14" s="18" t="s">
        <v>30</v>
      </c>
      <c r="D14" s="19" t="s">
        <v>59</v>
      </c>
      <c r="E14" s="17">
        <v>4477.34169</v>
      </c>
      <c r="F14" s="24" t="s">
        <v>60</v>
      </c>
      <c r="G14" s="24"/>
      <c r="H14" s="24"/>
      <c r="I14" s="24"/>
    </row>
    <row r="15" spans="1:9" ht="15" customHeight="1">
      <c r="A15" s="15" t="s">
        <v>31</v>
      </c>
      <c r="B15" s="16">
        <v>2515.3605</v>
      </c>
      <c r="C15" s="18" t="s">
        <v>32</v>
      </c>
      <c r="D15" s="19" t="s">
        <v>61</v>
      </c>
      <c r="E15" s="17">
        <v>3581.873352</v>
      </c>
      <c r="F15" s="24" t="s">
        <v>62</v>
      </c>
      <c r="G15" s="24"/>
      <c r="H15" s="24"/>
      <c r="I15" s="24"/>
    </row>
    <row r="16" spans="1:9" ht="15" customHeight="1">
      <c r="A16" s="15" t="s">
        <v>33</v>
      </c>
      <c r="B16" s="16">
        <v>2515.3605</v>
      </c>
      <c r="C16" s="18" t="s">
        <v>34</v>
      </c>
      <c r="D16" s="19" t="s">
        <v>23</v>
      </c>
      <c r="E16" s="17">
        <v>3367.229256</v>
      </c>
      <c r="F16" s="24" t="s">
        <v>24</v>
      </c>
      <c r="G16" s="24"/>
      <c r="H16" s="24"/>
      <c r="I16" s="24"/>
    </row>
    <row r="17" spans="1:9" ht="15" customHeight="1">
      <c r="A17" s="15" t="s">
        <v>35</v>
      </c>
      <c r="B17" s="16">
        <v>1676.907</v>
      </c>
      <c r="C17" s="18" t="s">
        <v>36</v>
      </c>
      <c r="D17" s="19" t="s">
        <v>63</v>
      </c>
      <c r="E17" s="17">
        <v>2159.856216</v>
      </c>
      <c r="F17" s="24" t="s">
        <v>64</v>
      </c>
      <c r="G17" s="24"/>
      <c r="H17" s="24"/>
      <c r="I17" s="24"/>
    </row>
    <row r="18" spans="1:9" ht="15" customHeight="1">
      <c r="A18" s="15" t="s">
        <v>37</v>
      </c>
      <c r="B18" s="16">
        <v>1533.810936</v>
      </c>
      <c r="C18" s="18" t="s">
        <v>38</v>
      </c>
      <c r="D18" s="19" t="s">
        <v>65</v>
      </c>
      <c r="E18" s="17">
        <v>2007.816648</v>
      </c>
      <c r="F18" s="24" t="s">
        <v>66</v>
      </c>
      <c r="G18" s="24"/>
      <c r="H18" s="24"/>
      <c r="I18" s="24"/>
    </row>
    <row r="19" spans="1:9" ht="15" customHeight="1">
      <c r="A19" s="15" t="s">
        <v>39</v>
      </c>
      <c r="B19" s="16">
        <v>1368.356112</v>
      </c>
      <c r="C19" s="18" t="s">
        <v>40</v>
      </c>
      <c r="D19" s="19" t="s">
        <v>67</v>
      </c>
      <c r="E19" s="17">
        <v>1739.511528</v>
      </c>
      <c r="F19" s="24" t="s">
        <v>68</v>
      </c>
      <c r="G19" s="24"/>
      <c r="H19" s="24"/>
      <c r="I19" s="24"/>
    </row>
    <row r="20" spans="1:9" ht="15" customHeight="1">
      <c r="A20" s="15" t="s">
        <v>41</v>
      </c>
      <c r="B20" s="16">
        <v>1368.356112</v>
      </c>
      <c r="C20" s="18" t="s">
        <v>42</v>
      </c>
      <c r="D20" s="19" t="s">
        <v>69</v>
      </c>
      <c r="E20" s="17">
        <v>1569.584952</v>
      </c>
      <c r="F20" s="24" t="s">
        <v>70</v>
      </c>
      <c r="G20" s="24"/>
      <c r="H20" s="24"/>
      <c r="I20" s="24"/>
    </row>
    <row r="21" spans="1:9" ht="15" customHeight="1">
      <c r="A21" s="15" t="s">
        <v>43</v>
      </c>
      <c r="B21" s="16">
        <v>1162.65552</v>
      </c>
      <c r="C21" s="18" t="s">
        <v>44</v>
      </c>
      <c r="D21" s="19" t="s">
        <v>71</v>
      </c>
      <c r="E21" s="17">
        <v>1377.299616</v>
      </c>
      <c r="F21" s="24" t="s">
        <v>72</v>
      </c>
      <c r="G21" s="24"/>
      <c r="H21" s="24"/>
      <c r="I21" s="24"/>
    </row>
    <row r="22" spans="1:9" ht="15" customHeight="1">
      <c r="A22" s="15" t="s">
        <v>45</v>
      </c>
      <c r="B22" s="16">
        <v>1162.65552</v>
      </c>
      <c r="C22" s="18" t="s">
        <v>46</v>
      </c>
      <c r="D22" s="19" t="s">
        <v>73</v>
      </c>
      <c r="E22" s="17">
        <v>1337.053848</v>
      </c>
      <c r="F22" s="24" t="s">
        <v>74</v>
      </c>
      <c r="G22" s="24"/>
      <c r="H22" s="24"/>
      <c r="I22" s="24"/>
    </row>
    <row r="23" spans="1:9" ht="15" customHeight="1">
      <c r="A23" s="15" t="s">
        <v>47</v>
      </c>
      <c r="B23" s="16">
        <v>1135.825008</v>
      </c>
      <c r="C23" s="18" t="s">
        <v>48</v>
      </c>
      <c r="D23" s="19" t="s">
        <v>75</v>
      </c>
      <c r="E23" s="17">
        <v>918.945036</v>
      </c>
      <c r="F23" s="24" t="s">
        <v>76</v>
      </c>
      <c r="G23" s="24"/>
      <c r="H23" s="24"/>
      <c r="I23" s="24"/>
    </row>
    <row r="24" spans="1:9" ht="15" customHeight="1">
      <c r="A24" s="15" t="s">
        <v>49</v>
      </c>
      <c r="B24" s="16">
        <v>1135.825008</v>
      </c>
      <c r="C24" s="18" t="s">
        <v>50</v>
      </c>
      <c r="D24" s="19" t="s">
        <v>77</v>
      </c>
      <c r="E24" s="17">
        <v>898.822152</v>
      </c>
      <c r="F24" s="24" t="s">
        <v>78</v>
      </c>
      <c r="G24" s="24"/>
      <c r="H24" s="24"/>
      <c r="I24" s="24"/>
    </row>
    <row r="25" spans="1:9" ht="15" customHeight="1">
      <c r="A25" s="15" t="s">
        <v>51</v>
      </c>
      <c r="B25" s="16">
        <v>721.07001</v>
      </c>
      <c r="C25" s="18" t="s">
        <v>52</v>
      </c>
      <c r="D25" s="19" t="s">
        <v>79</v>
      </c>
      <c r="E25" s="17">
        <v>3051.97074</v>
      </c>
      <c r="F25" s="24" t="s">
        <v>80</v>
      </c>
      <c r="G25" s="24"/>
      <c r="H25" s="24"/>
      <c r="I25" s="24"/>
    </row>
    <row r="26" spans="1:3" ht="15" customHeight="1">
      <c r="A26" s="15" t="s">
        <v>53</v>
      </c>
      <c r="B26" s="16">
        <v>721.07001</v>
      </c>
      <c r="C26" s="14" t="s">
        <v>54</v>
      </c>
    </row>
  </sheetData>
  <sheetProtection sheet="1"/>
  <mergeCells count="20">
    <mergeCell ref="A3:C3"/>
    <mergeCell ref="A4:C4"/>
    <mergeCell ref="A6:C6"/>
    <mergeCell ref="A7:C7"/>
    <mergeCell ref="C9:C10"/>
    <mergeCell ref="A1:I1"/>
    <mergeCell ref="F12:I12"/>
    <mergeCell ref="F13:I13"/>
    <mergeCell ref="F14:I14"/>
    <mergeCell ref="F15:I15"/>
    <mergeCell ref="F16:I16"/>
    <mergeCell ref="F17:I17"/>
    <mergeCell ref="F24:I24"/>
    <mergeCell ref="F25:I25"/>
    <mergeCell ref="F18:I18"/>
    <mergeCell ref="F19:I19"/>
    <mergeCell ref="F20:I20"/>
    <mergeCell ref="F21:I21"/>
    <mergeCell ref="F22:I22"/>
    <mergeCell ref="F23:I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0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3" max="3" width="41.281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</cols>
  <sheetData>
    <row r="2" spans="2:6" ht="23.25">
      <c r="B2" s="25" t="s">
        <v>18</v>
      </c>
      <c r="C2" s="25"/>
      <c r="D2" s="25"/>
      <c r="E2" s="25"/>
      <c r="F2" s="25"/>
    </row>
    <row r="3" spans="7:9" ht="12.75">
      <c r="G3" s="1" t="s">
        <v>0</v>
      </c>
      <c r="H3" t="s">
        <v>1</v>
      </c>
      <c r="I3" t="s">
        <v>12</v>
      </c>
    </row>
    <row r="4" spans="7:13" ht="12.75">
      <c r="G4" s="1">
        <v>1</v>
      </c>
      <c r="H4" s="10">
        <v>6400.92</v>
      </c>
      <c r="I4" s="10">
        <f aca="true" t="shared" si="0" ref="I4:I20">H4/12</f>
        <v>533.41</v>
      </c>
      <c r="J4" s="10"/>
      <c r="K4" s="10"/>
      <c r="M4" s="10"/>
    </row>
    <row r="5" spans="7:13" ht="12.75">
      <c r="G5" s="1">
        <v>2</v>
      </c>
      <c r="H5" s="10">
        <v>5875.84</v>
      </c>
      <c r="I5" s="10">
        <f t="shared" si="0"/>
        <v>489.65333333333336</v>
      </c>
      <c r="J5" s="10"/>
      <c r="K5" s="10"/>
      <c r="M5" s="10"/>
    </row>
    <row r="6" spans="1:13" ht="20.25">
      <c r="A6" s="26" t="s">
        <v>2</v>
      </c>
      <c r="B6" s="26"/>
      <c r="C6" s="26"/>
      <c r="D6" s="8">
        <v>100</v>
      </c>
      <c r="G6" s="1">
        <v>3</v>
      </c>
      <c r="H6" s="10">
        <v>4458.97</v>
      </c>
      <c r="I6" s="10">
        <f t="shared" si="0"/>
        <v>371.5808333333334</v>
      </c>
      <c r="J6" s="10"/>
      <c r="K6" s="10"/>
      <c r="M6" s="10"/>
    </row>
    <row r="7" spans="1:13" ht="20.25">
      <c r="A7" s="27" t="s">
        <v>3</v>
      </c>
      <c r="B7" s="27"/>
      <c r="C7" s="27"/>
      <c r="D7" s="9">
        <v>2</v>
      </c>
      <c r="E7" s="4">
        <f>IF(OR(D7=8,D7=9),H12,IF(D7=7,H10,IF(OR(D7=10,D7=11),H14,IF(OR(D7=12,D7=13),H16,IF(OR(D7=14,D7=15),H18,F7)))))</f>
      </c>
      <c r="F7">
        <f>IF(D7=30,H19,IF(D7=17,H20,""))</f>
      </c>
      <c r="G7" s="1">
        <v>4</v>
      </c>
      <c r="H7" s="10">
        <v>2500.36</v>
      </c>
      <c r="I7" s="10">
        <f t="shared" si="0"/>
        <v>208.36333333333334</v>
      </c>
      <c r="J7" s="10"/>
      <c r="K7" s="10"/>
      <c r="M7" s="10"/>
    </row>
    <row r="8" spans="7:14" ht="12.75">
      <c r="G8" s="1">
        <v>5</v>
      </c>
      <c r="H8" s="10">
        <v>2500.36</v>
      </c>
      <c r="I8" s="10">
        <f t="shared" si="0"/>
        <v>208.36333333333334</v>
      </c>
      <c r="J8" s="10"/>
      <c r="K8" s="10"/>
      <c r="M8" s="10"/>
      <c r="N8" s="10"/>
    </row>
    <row r="9" spans="7:13" ht="12.75">
      <c r="G9" s="1">
        <v>6</v>
      </c>
      <c r="H9" s="10">
        <v>1666.91</v>
      </c>
      <c r="I9" s="10">
        <f t="shared" si="0"/>
        <v>138.90916666666666</v>
      </c>
      <c r="J9" s="10"/>
      <c r="K9" s="10"/>
      <c r="M9" s="10"/>
    </row>
    <row r="10" spans="7:13" ht="12.75">
      <c r="G10" s="1">
        <v>7</v>
      </c>
      <c r="H10" s="10">
        <v>1524.67</v>
      </c>
      <c r="I10" s="10">
        <f t="shared" si="0"/>
        <v>127.05583333333334</v>
      </c>
      <c r="J10" s="10"/>
      <c r="K10" s="10"/>
      <c r="M10" s="10"/>
    </row>
    <row r="11" spans="7:13" ht="12.75">
      <c r="G11" s="1">
        <v>8</v>
      </c>
      <c r="H11" s="10">
        <v>1360.2</v>
      </c>
      <c r="I11" s="10">
        <f t="shared" si="0"/>
        <v>113.35000000000001</v>
      </c>
      <c r="J11" s="10"/>
      <c r="K11" s="10"/>
      <c r="M11" s="10"/>
    </row>
    <row r="12" spans="3:13" ht="18">
      <c r="C12" s="5"/>
      <c r="D12" s="11" t="s">
        <v>20</v>
      </c>
      <c r="E12" s="11" t="s">
        <v>21</v>
      </c>
      <c r="G12" s="1">
        <v>9</v>
      </c>
      <c r="H12" s="10">
        <v>1360.2</v>
      </c>
      <c r="I12" s="10">
        <f t="shared" si="0"/>
        <v>113.35000000000001</v>
      </c>
      <c r="J12" s="10"/>
      <c r="K12" s="10"/>
      <c r="M12" s="10"/>
    </row>
    <row r="13" spans="1:13" ht="18">
      <c r="A13" s="28" t="s">
        <v>7</v>
      </c>
      <c r="B13" s="28"/>
      <c r="C13" s="28"/>
      <c r="D13" s="6">
        <f>ROUND(D6*1200/(IF(D7=1,H4,IF(D7=2,H5,IF(D7=3,H6,IF(OR(D7=4,D7=5),H8,IF(D7=6,H9,E7)))))),0)</f>
        <v>20</v>
      </c>
      <c r="E13" s="6">
        <v>100</v>
      </c>
      <c r="G13" s="1">
        <v>10</v>
      </c>
      <c r="H13" s="10">
        <v>1155.72</v>
      </c>
      <c r="I13" s="10">
        <f t="shared" si="0"/>
        <v>96.31</v>
      </c>
      <c r="J13" s="10"/>
      <c r="K13" s="10"/>
      <c r="M13" s="10"/>
    </row>
    <row r="14" spans="1:13" ht="18">
      <c r="A14" s="28" t="s">
        <v>8</v>
      </c>
      <c r="B14" s="28"/>
      <c r="C14" s="28"/>
      <c r="D14" s="7">
        <f>ROUND(D6*12000/(IF(D7=1,H4,IF(D7=2,H5,IF(D7=3,H6,IF(OR(D7=4,D7=5),H8,IF(D7=6,H9,E7)))))),0)</f>
        <v>204</v>
      </c>
      <c r="E14" s="7">
        <v>1000</v>
      </c>
      <c r="G14" s="1">
        <v>11</v>
      </c>
      <c r="H14" s="10">
        <v>1155.72</v>
      </c>
      <c r="I14" s="10">
        <f t="shared" si="0"/>
        <v>96.31</v>
      </c>
      <c r="J14" s="10"/>
      <c r="K14" s="10"/>
      <c r="M14" s="10"/>
    </row>
    <row r="15" spans="7:13" ht="12.75">
      <c r="G15" s="1">
        <v>12</v>
      </c>
      <c r="H15" s="10">
        <v>1129.05</v>
      </c>
      <c r="I15" s="10">
        <f t="shared" si="0"/>
        <v>94.08749999999999</v>
      </c>
      <c r="J15" s="10"/>
      <c r="K15" s="10"/>
      <c r="M15" s="10"/>
    </row>
    <row r="16" spans="7:13" ht="12.75">
      <c r="G16" s="1">
        <v>13</v>
      </c>
      <c r="H16" s="10">
        <v>1129.05</v>
      </c>
      <c r="I16" s="10">
        <f t="shared" si="0"/>
        <v>94.08749999999999</v>
      </c>
      <c r="J16" s="10"/>
      <c r="K16" s="10"/>
      <c r="M16" s="10"/>
    </row>
    <row r="17" spans="7:13" ht="12.75">
      <c r="G17" s="1">
        <v>14</v>
      </c>
      <c r="H17" s="10">
        <v>716.77</v>
      </c>
      <c r="I17" s="10">
        <f t="shared" si="0"/>
        <v>59.73083333333333</v>
      </c>
      <c r="J17" s="10"/>
      <c r="K17" s="10"/>
      <c r="M17" s="10"/>
    </row>
    <row r="18" spans="7:13" ht="13.5" thickBot="1">
      <c r="G18" s="1">
        <v>15</v>
      </c>
      <c r="H18" s="10">
        <v>716.77</v>
      </c>
      <c r="I18" s="10">
        <f t="shared" si="0"/>
        <v>59.73083333333333</v>
      </c>
      <c r="J18" s="10"/>
      <c r="K18" s="10"/>
      <c r="M18" s="10"/>
    </row>
    <row r="19" spans="3:13" ht="18">
      <c r="C19" s="29" t="s">
        <v>19</v>
      </c>
      <c r="D19" s="12">
        <f>ROUND(D13/1200*(IF(D7=1,H4,IF(D7=2,H5,IF(D7=3,H6,IF(OR(D7=4,D7=5),H8,IF(D7=6,H9,E7)))))),2)</f>
        <v>97.93</v>
      </c>
      <c r="G19" s="1">
        <v>30</v>
      </c>
      <c r="H19" s="10">
        <v>3033.77</v>
      </c>
      <c r="I19" s="10">
        <f t="shared" si="0"/>
        <v>252.81416666666667</v>
      </c>
      <c r="J19" s="10"/>
      <c r="K19" s="10"/>
      <c r="M19" s="10"/>
    </row>
    <row r="20" spans="3:13" ht="18.75" thickBot="1">
      <c r="C20" s="30"/>
      <c r="D20" s="13">
        <f>ROUND(D14/12000*(IF(D7=1,H4,IF(D7=2,H5,IF(D7=3,H6,IF(OR(D7=4,D7=5),H8,IF(D7=6,H9,E7)))))),2)</f>
        <v>99.89</v>
      </c>
      <c r="G20" s="1">
        <v>17</v>
      </c>
      <c r="H20" s="10">
        <v>2987.09</v>
      </c>
      <c r="I20" s="10">
        <f t="shared" si="0"/>
        <v>248.92416666666668</v>
      </c>
      <c r="J20" s="10"/>
      <c r="K20" s="10"/>
      <c r="M20" s="10"/>
    </row>
  </sheetData>
  <sheetProtection/>
  <mergeCells count="6">
    <mergeCell ref="A14:C14"/>
    <mergeCell ref="B2:F2"/>
    <mergeCell ref="A6:C6"/>
    <mergeCell ref="A7:C7"/>
    <mergeCell ref="A13:C13"/>
    <mergeCell ref="C19:C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D8" sqref="D8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</cols>
  <sheetData>
    <row r="2" spans="2:6" ht="23.25">
      <c r="B2" s="25" t="s">
        <v>17</v>
      </c>
      <c r="C2" s="25"/>
      <c r="D2" s="25"/>
      <c r="E2" s="25"/>
      <c r="F2" s="25"/>
    </row>
    <row r="3" spans="7:9" ht="12.75">
      <c r="G3" s="1" t="s">
        <v>0</v>
      </c>
      <c r="H3" t="s">
        <v>1</v>
      </c>
      <c r="I3" t="s">
        <v>12</v>
      </c>
    </row>
    <row r="4" spans="7:12" ht="12.75">
      <c r="G4" s="1">
        <v>1</v>
      </c>
      <c r="H4" s="10">
        <v>6369.072216449999</v>
      </c>
      <c r="I4" s="10">
        <f aca="true" t="shared" si="0" ref="I4:I20">H4/12</f>
        <v>530.7560180375</v>
      </c>
      <c r="J4" s="10"/>
      <c r="L4">
        <v>1</v>
      </c>
    </row>
    <row r="5" spans="7:10" ht="12.75">
      <c r="G5" s="1">
        <v>2</v>
      </c>
      <c r="H5" s="10">
        <v>5846.6079617999985</v>
      </c>
      <c r="I5" s="10">
        <f t="shared" si="0"/>
        <v>487.2173301499999</v>
      </c>
      <c r="J5" s="10"/>
    </row>
    <row r="6" spans="1:10" ht="20.25">
      <c r="A6" s="26" t="s">
        <v>2</v>
      </c>
      <c r="B6" s="26"/>
      <c r="C6" s="26"/>
      <c r="D6" s="8">
        <v>100</v>
      </c>
      <c r="G6" s="1">
        <v>3</v>
      </c>
      <c r="H6" s="10">
        <v>4436.788102649999</v>
      </c>
      <c r="I6" s="10">
        <f t="shared" si="0"/>
        <v>369.7323418874999</v>
      </c>
      <c r="J6" s="10"/>
    </row>
    <row r="7" spans="1:10" ht="20.25">
      <c r="A7" s="27" t="s">
        <v>3</v>
      </c>
      <c r="B7" s="27"/>
      <c r="C7" s="27"/>
      <c r="D7" s="9">
        <v>10</v>
      </c>
      <c r="E7" s="4">
        <f>IF(OR(D7=8,D7=9),H12,IF(D7=7,H10,IF(OR(D7=10,D7=11),H14,IF(OR(D7=12,D7=13),H16,IF(OR(D7=14,D7=15),H18,F7)))))</f>
        <v>1149.9737524499997</v>
      </c>
      <c r="F7">
        <f>IF(D7=30,H19,IF(D7=17,H20,""))</f>
      </c>
      <c r="G7" s="1">
        <v>4</v>
      </c>
      <c r="H7" s="10">
        <v>2487.9221420999993</v>
      </c>
      <c r="I7" s="10">
        <f t="shared" si="0"/>
        <v>207.32684517499993</v>
      </c>
      <c r="J7" s="10"/>
    </row>
    <row r="8" spans="7:10" ht="12.75">
      <c r="G8" s="1">
        <v>5</v>
      </c>
      <c r="H8" s="10">
        <v>2487.9221420999993</v>
      </c>
      <c r="I8" s="10">
        <f t="shared" si="0"/>
        <v>207.32684517499993</v>
      </c>
      <c r="J8" s="10"/>
    </row>
    <row r="9" spans="7:10" ht="12.75">
      <c r="G9" s="1">
        <v>6</v>
      </c>
      <c r="H9" s="10">
        <v>1658.6181214499998</v>
      </c>
      <c r="I9" s="10">
        <f t="shared" si="0"/>
        <v>138.21817678749997</v>
      </c>
      <c r="J9" s="10"/>
    </row>
    <row r="10" spans="7:10" ht="12.75">
      <c r="G10" s="1">
        <v>7</v>
      </c>
      <c r="H10" s="10">
        <v>1517.0827352999997</v>
      </c>
      <c r="I10" s="10">
        <f t="shared" si="0"/>
        <v>126.42356127499998</v>
      </c>
      <c r="J10" s="10"/>
    </row>
    <row r="11" spans="7:10" ht="12.75">
      <c r="G11" s="1">
        <v>8</v>
      </c>
      <c r="H11" s="10">
        <v>1353.4315000499996</v>
      </c>
      <c r="I11" s="10">
        <f t="shared" si="0"/>
        <v>112.78595833749996</v>
      </c>
      <c r="J11" s="10"/>
    </row>
    <row r="12" spans="3:10" ht="18">
      <c r="C12" s="5"/>
      <c r="D12" s="5" t="s">
        <v>5</v>
      </c>
      <c r="E12" s="5" t="s">
        <v>6</v>
      </c>
      <c r="G12" s="1">
        <v>9</v>
      </c>
      <c r="H12" s="10">
        <v>1353.4315000499996</v>
      </c>
      <c r="I12" s="10">
        <f t="shared" si="0"/>
        <v>112.78595833749996</v>
      </c>
      <c r="J12" s="10"/>
    </row>
    <row r="13" spans="1:10" ht="18">
      <c r="A13" s="28" t="s">
        <v>7</v>
      </c>
      <c r="B13" s="28"/>
      <c r="C13" s="28"/>
      <c r="D13" s="6">
        <f>INT(D6*1200/(IF(D7=1,H4,IF(D7=2,H5,IF(D7=3,H6,IF(OR(D7=4,D7=5),H8,IF(D7=6,H9,E7)))))))</f>
        <v>104</v>
      </c>
      <c r="E13" s="6">
        <v>100</v>
      </c>
      <c r="G13" s="1">
        <v>10</v>
      </c>
      <c r="H13" s="10">
        <v>1149.9737524499997</v>
      </c>
      <c r="I13" s="10">
        <f t="shared" si="0"/>
        <v>95.83114603749998</v>
      </c>
      <c r="J13" s="10"/>
    </row>
    <row r="14" spans="1:10" ht="18">
      <c r="A14" s="28" t="s">
        <v>8</v>
      </c>
      <c r="B14" s="28"/>
      <c r="C14" s="28"/>
      <c r="D14" s="7">
        <f>INT(D6*12000/(IF(D7=1,H4,IF(D7=2,H5,IF(D7=3,H6,IF(OR(D7=4,D7=5),H8,IF(D7=6,H9,E7)))))))</f>
        <v>1043</v>
      </c>
      <c r="E14" s="7">
        <v>1000</v>
      </c>
      <c r="G14" s="1">
        <v>11</v>
      </c>
      <c r="H14" s="10">
        <v>1149.9737524499997</v>
      </c>
      <c r="I14" s="10">
        <f t="shared" si="0"/>
        <v>95.83114603749998</v>
      </c>
      <c r="J14" s="10"/>
    </row>
    <row r="15" spans="7:10" ht="12.75">
      <c r="G15" s="1">
        <v>12</v>
      </c>
      <c r="H15" s="10">
        <v>1123.4327174999999</v>
      </c>
      <c r="I15" s="10">
        <f t="shared" si="0"/>
        <v>93.61939312499999</v>
      </c>
      <c r="J15" s="10"/>
    </row>
    <row r="16" spans="7:10" ht="12.75">
      <c r="G16" s="1">
        <v>13</v>
      </c>
      <c r="H16" s="10">
        <v>1123.4327174999999</v>
      </c>
      <c r="I16" s="10">
        <f t="shared" si="0"/>
        <v>93.61939312499999</v>
      </c>
      <c r="J16" s="10"/>
    </row>
    <row r="17" spans="7:10" ht="12.75">
      <c r="G17" s="1">
        <v>14</v>
      </c>
      <c r="H17" s="10">
        <v>713.2008529499998</v>
      </c>
      <c r="I17" s="10">
        <f t="shared" si="0"/>
        <v>59.43340441249998</v>
      </c>
      <c r="J17" s="10"/>
    </row>
    <row r="18" spans="7:10" ht="12.75">
      <c r="G18" s="1">
        <v>15</v>
      </c>
      <c r="H18" s="10">
        <v>713.2008529499998</v>
      </c>
      <c r="I18" s="10">
        <f t="shared" si="0"/>
        <v>59.43340441249998</v>
      </c>
      <c r="J18" s="10"/>
    </row>
    <row r="19" spans="3:10" ht="15">
      <c r="C19" s="3" t="s">
        <v>4</v>
      </c>
      <c r="G19" s="1">
        <v>30</v>
      </c>
      <c r="H19" s="10">
        <v>3018.6722800499997</v>
      </c>
      <c r="I19" s="10">
        <f t="shared" si="0"/>
        <v>251.55602333749997</v>
      </c>
      <c r="J19" s="10"/>
    </row>
    <row r="20" spans="7:10" ht="12.75">
      <c r="G20" s="1">
        <v>17</v>
      </c>
      <c r="H20" s="10">
        <v>2972.233028999999</v>
      </c>
      <c r="I20" s="10">
        <f t="shared" si="0"/>
        <v>247.68608574999993</v>
      </c>
      <c r="J20" s="10"/>
    </row>
  </sheetData>
  <sheetProtection/>
  <mergeCells count="5">
    <mergeCell ref="A14:C14"/>
    <mergeCell ref="B2:F2"/>
    <mergeCell ref="A6:C6"/>
    <mergeCell ref="A7:C7"/>
    <mergeCell ref="A13:C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D8" sqref="D8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</cols>
  <sheetData>
    <row r="2" spans="2:6" ht="23.25">
      <c r="B2" s="25" t="s">
        <v>16</v>
      </c>
      <c r="C2" s="25"/>
      <c r="D2" s="25"/>
      <c r="E2" s="25"/>
      <c r="F2" s="25"/>
    </row>
    <row r="3" spans="7:9" ht="12.75">
      <c r="G3" s="1" t="s">
        <v>0</v>
      </c>
      <c r="H3" t="s">
        <v>1</v>
      </c>
      <c r="I3" t="s">
        <v>12</v>
      </c>
    </row>
    <row r="4" spans="7:14" ht="12.75">
      <c r="G4" s="1">
        <v>1</v>
      </c>
      <c r="H4" s="2">
        <v>6350.02215</v>
      </c>
      <c r="I4" s="10">
        <f aca="true" t="shared" si="0" ref="I4:I20">H4/12</f>
        <v>529.1685125</v>
      </c>
      <c r="J4" s="10"/>
      <c r="K4" s="10"/>
      <c r="L4" s="10"/>
      <c r="N4">
        <v>1</v>
      </c>
    </row>
    <row r="5" spans="7:12" ht="12.75">
      <c r="G5" s="1">
        <v>2</v>
      </c>
      <c r="H5" s="2">
        <v>5829.120599999999</v>
      </c>
      <c r="I5" s="10">
        <f t="shared" si="0"/>
        <v>485.7600499999999</v>
      </c>
      <c r="J5" s="10"/>
      <c r="K5" s="10"/>
      <c r="L5" s="10"/>
    </row>
    <row r="6" spans="1:12" ht="20.25">
      <c r="A6" s="26" t="s">
        <v>2</v>
      </c>
      <c r="B6" s="26"/>
      <c r="C6" s="26"/>
      <c r="D6" s="8">
        <v>100</v>
      </c>
      <c r="G6" s="1">
        <v>3</v>
      </c>
      <c r="H6" s="2">
        <v>4423.51755</v>
      </c>
      <c r="I6" s="10">
        <f t="shared" si="0"/>
        <v>368.62646249999995</v>
      </c>
      <c r="J6" s="10"/>
      <c r="K6" s="10"/>
      <c r="L6" s="10"/>
    </row>
    <row r="7" spans="1:12" ht="20.25">
      <c r="A7" s="27" t="s">
        <v>3</v>
      </c>
      <c r="B7" s="27"/>
      <c r="C7" s="27"/>
      <c r="D7" s="9">
        <v>10</v>
      </c>
      <c r="E7" s="4">
        <f>IF(OR(D7=8,D7=9),H12,IF(D7=7,H10,IF(OR(D7=10,D7=11),H14,IF(OR(D7=12,D7=13),H16,IF(OR(D7=14,D7=15),H18,F7)))))</f>
        <v>1146.5341499999997</v>
      </c>
      <c r="F7">
        <f>IF(D7=30,H19,IF(D7=17,H20,""))</f>
      </c>
      <c r="G7" s="1">
        <v>4</v>
      </c>
      <c r="H7" s="2">
        <v>2480.4806999999996</v>
      </c>
      <c r="I7" s="10">
        <f t="shared" si="0"/>
        <v>206.70672499999998</v>
      </c>
      <c r="J7" s="10"/>
      <c r="K7" s="10"/>
      <c r="L7" s="10"/>
    </row>
    <row r="8" spans="7:12" ht="12.75">
      <c r="G8" s="1">
        <v>5</v>
      </c>
      <c r="H8" s="2">
        <v>2480.4806999999996</v>
      </c>
      <c r="I8" s="10">
        <f t="shared" si="0"/>
        <v>206.70672499999998</v>
      </c>
      <c r="J8" s="10"/>
      <c r="K8" s="10"/>
      <c r="L8" s="10"/>
    </row>
    <row r="9" spans="7:12" ht="12.75">
      <c r="G9" s="1">
        <v>6</v>
      </c>
      <c r="H9" s="2">
        <v>1653.65715</v>
      </c>
      <c r="I9" s="10">
        <f t="shared" si="0"/>
        <v>137.8047625</v>
      </c>
      <c r="J9" s="10"/>
      <c r="K9" s="10"/>
      <c r="L9" s="10"/>
    </row>
    <row r="10" spans="7:12" ht="12.75">
      <c r="G10" s="1">
        <v>7</v>
      </c>
      <c r="H10" s="2">
        <v>1512.5450999999998</v>
      </c>
      <c r="I10" s="10">
        <f t="shared" si="0"/>
        <v>126.04542499999998</v>
      </c>
      <c r="J10" s="10"/>
      <c r="K10" s="10"/>
      <c r="L10" s="10"/>
    </row>
    <row r="11" spans="7:12" ht="12.75">
      <c r="G11" s="1">
        <v>8</v>
      </c>
      <c r="H11" s="2">
        <v>1349.3833499999998</v>
      </c>
      <c r="I11" s="10">
        <f t="shared" si="0"/>
        <v>112.44861249999998</v>
      </c>
      <c r="J11" s="10"/>
      <c r="K11" s="10"/>
      <c r="L11" s="10"/>
    </row>
    <row r="12" spans="3:12" ht="18">
      <c r="C12" s="5"/>
      <c r="D12" s="5" t="s">
        <v>5</v>
      </c>
      <c r="E12" s="5" t="s">
        <v>6</v>
      </c>
      <c r="G12" s="1">
        <v>9</v>
      </c>
      <c r="H12" s="2">
        <v>1349.3833499999998</v>
      </c>
      <c r="I12" s="10">
        <f t="shared" si="0"/>
        <v>112.44861249999998</v>
      </c>
      <c r="J12" s="10"/>
      <c r="K12" s="10"/>
      <c r="L12" s="10"/>
    </row>
    <row r="13" spans="1:12" ht="18">
      <c r="A13" s="28" t="s">
        <v>7</v>
      </c>
      <c r="B13" s="28"/>
      <c r="C13" s="28"/>
      <c r="D13" s="6">
        <f>INT(D6*1200/(IF(D7=1,H4,IF(D7=2,H5,IF(D7=3,H6,IF(OR(D7=4,D7=5),H8,IF(D7=6,H9,E7)))))))</f>
        <v>104</v>
      </c>
      <c r="E13" s="6">
        <v>100</v>
      </c>
      <c r="G13" s="1">
        <v>10</v>
      </c>
      <c r="H13" s="2">
        <v>1146.5341499999997</v>
      </c>
      <c r="I13" s="10">
        <f t="shared" si="0"/>
        <v>95.54451249999998</v>
      </c>
      <c r="J13" s="10"/>
      <c r="K13" s="10"/>
      <c r="L13" s="10"/>
    </row>
    <row r="14" spans="1:12" ht="18">
      <c r="A14" s="28" t="s">
        <v>8</v>
      </c>
      <c r="B14" s="28"/>
      <c r="C14" s="28"/>
      <c r="D14" s="7">
        <f>INT(D6*12000/(IF(D7=1,H4,IF(D7=2,H5,IF(D7=3,H6,IF(OR(D7=4,D7=5),H8,IF(D7=6,H9,E7)))))))</f>
        <v>1046</v>
      </c>
      <c r="E14" s="7">
        <v>1000</v>
      </c>
      <c r="G14" s="1">
        <v>11</v>
      </c>
      <c r="H14" s="2">
        <v>1146.5341499999997</v>
      </c>
      <c r="I14" s="10">
        <f t="shared" si="0"/>
        <v>95.54451249999998</v>
      </c>
      <c r="J14" s="10"/>
      <c r="K14" s="10"/>
      <c r="L14" s="10"/>
    </row>
    <row r="15" spans="7:12" ht="12.75">
      <c r="G15" s="1">
        <v>12</v>
      </c>
      <c r="H15" s="2">
        <v>1120.0725</v>
      </c>
      <c r="I15" s="10">
        <f t="shared" si="0"/>
        <v>93.339375</v>
      </c>
      <c r="J15" s="10"/>
      <c r="K15" s="10"/>
      <c r="L15" s="10"/>
    </row>
    <row r="16" spans="7:12" ht="12.75">
      <c r="G16" s="1">
        <v>13</v>
      </c>
      <c r="H16" s="2">
        <v>1120.0725</v>
      </c>
      <c r="I16" s="10">
        <f t="shared" si="0"/>
        <v>93.339375</v>
      </c>
      <c r="J16" s="10"/>
      <c r="K16" s="10"/>
      <c r="L16" s="10"/>
    </row>
    <row r="17" spans="7:12" ht="12.75">
      <c r="G17" s="1">
        <v>14</v>
      </c>
      <c r="H17" s="2">
        <v>711.0676499999998</v>
      </c>
      <c r="I17" s="10">
        <f t="shared" si="0"/>
        <v>59.255637499999985</v>
      </c>
      <c r="J17" s="10"/>
      <c r="K17" s="10"/>
      <c r="L17" s="10"/>
    </row>
    <row r="18" spans="7:12" ht="12.75">
      <c r="G18" s="1">
        <v>15</v>
      </c>
      <c r="H18" s="2">
        <v>711.0676499999998</v>
      </c>
      <c r="I18" s="10">
        <f t="shared" si="0"/>
        <v>59.255637499999985</v>
      </c>
      <c r="J18" s="10"/>
      <c r="K18" s="10"/>
      <c r="L18" s="10"/>
    </row>
    <row r="19" spans="3:12" ht="15">
      <c r="C19" s="3" t="s">
        <v>4</v>
      </c>
      <c r="G19" s="1">
        <v>30</v>
      </c>
      <c r="H19" s="2">
        <v>3009.64335</v>
      </c>
      <c r="I19" s="10">
        <f t="shared" si="0"/>
        <v>250.80361249999999</v>
      </c>
      <c r="J19" s="10"/>
      <c r="K19" s="10"/>
      <c r="L19" s="10"/>
    </row>
    <row r="20" spans="7:12" ht="12.75">
      <c r="G20" s="1">
        <v>17</v>
      </c>
      <c r="H20" s="2">
        <v>2963.3429999999994</v>
      </c>
      <c r="I20" s="10">
        <f t="shared" si="0"/>
        <v>246.94524999999996</v>
      </c>
      <c r="J20" s="10"/>
      <c r="K20" s="10"/>
      <c r="L20" s="10"/>
    </row>
  </sheetData>
  <sheetProtection/>
  <mergeCells count="5">
    <mergeCell ref="A14:C14"/>
    <mergeCell ref="B2:F2"/>
    <mergeCell ref="A6:C6"/>
    <mergeCell ref="A7:C7"/>
    <mergeCell ref="A13:C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C1">
      <selection activeCell="I4" sqref="I4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</cols>
  <sheetData>
    <row r="2" spans="2:6" ht="23.25">
      <c r="B2" s="25" t="s">
        <v>15</v>
      </c>
      <c r="C2" s="25"/>
      <c r="D2" s="25"/>
      <c r="E2" s="25"/>
      <c r="F2" s="25"/>
    </row>
    <row r="3" spans="7:9" ht="12.75">
      <c r="G3" s="1" t="s">
        <v>0</v>
      </c>
      <c r="H3" t="s">
        <v>1</v>
      </c>
      <c r="I3" t="s">
        <v>12</v>
      </c>
    </row>
    <row r="4" spans="7:12" ht="12.75">
      <c r="G4" s="1">
        <v>1</v>
      </c>
      <c r="H4" s="2">
        <v>6318.43</v>
      </c>
      <c r="I4" s="10">
        <f>H4/12</f>
        <v>526.5358333333334</v>
      </c>
      <c r="J4" s="10"/>
      <c r="K4" s="10"/>
      <c r="L4" s="10"/>
    </row>
    <row r="5" spans="7:12" ht="12.75">
      <c r="G5" s="1">
        <v>2</v>
      </c>
      <c r="H5" s="2">
        <v>5800.12</v>
      </c>
      <c r="I5" s="10">
        <f>H5/12</f>
        <v>483.3433333333333</v>
      </c>
      <c r="J5" s="10"/>
      <c r="K5" s="10"/>
      <c r="L5" s="10"/>
    </row>
    <row r="6" spans="1:12" ht="20.25">
      <c r="A6" s="26" t="s">
        <v>2</v>
      </c>
      <c r="B6" s="26"/>
      <c r="C6" s="26"/>
      <c r="D6" s="8">
        <v>152</v>
      </c>
      <c r="G6" s="1">
        <v>3</v>
      </c>
      <c r="H6" s="2">
        <v>4401.51</v>
      </c>
      <c r="I6" s="10">
        <f aca="true" t="shared" si="0" ref="I6:I20">H6/12</f>
        <v>366.7925</v>
      </c>
      <c r="J6" s="10"/>
      <c r="K6" s="10"/>
      <c r="L6" s="10"/>
    </row>
    <row r="7" spans="1:12" ht="20.25">
      <c r="A7" s="27" t="s">
        <v>3</v>
      </c>
      <c r="B7" s="27"/>
      <c r="C7" s="27"/>
      <c r="D7" s="9">
        <v>15</v>
      </c>
      <c r="E7" s="4">
        <f>IF(OR(D7=8,D7=9),H12,IF(D7=7,H10,IF(OR(D7=10,D7=11),H14,IF(OR(D7=12,D7=13),H16,IF(OR(D7=14,D7=15),H18,F7)))))</f>
        <v>707.53</v>
      </c>
      <c r="F7">
        <f>IF(D7=30,H19,IF(D7=17,H20,""))</f>
      </c>
      <c r="G7" s="1">
        <v>4</v>
      </c>
      <c r="H7" s="2">
        <v>2468.14</v>
      </c>
      <c r="I7" s="10">
        <f t="shared" si="0"/>
        <v>205.6783333333333</v>
      </c>
      <c r="J7" s="10"/>
      <c r="K7" s="10"/>
      <c r="L7" s="10"/>
    </row>
    <row r="8" spans="7:12" ht="12.75">
      <c r="G8" s="1">
        <v>5</v>
      </c>
      <c r="H8" s="2">
        <v>2468.14</v>
      </c>
      <c r="I8" s="10">
        <f t="shared" si="0"/>
        <v>205.6783333333333</v>
      </c>
      <c r="J8" s="10"/>
      <c r="K8" s="10"/>
      <c r="L8" s="10"/>
    </row>
    <row r="9" spans="7:12" ht="12.75">
      <c r="G9" s="1">
        <v>6</v>
      </c>
      <c r="H9" s="2">
        <v>1645.43</v>
      </c>
      <c r="I9" s="10">
        <f t="shared" si="0"/>
        <v>137.11916666666667</v>
      </c>
      <c r="J9" s="10"/>
      <c r="K9" s="10"/>
      <c r="L9" s="10"/>
    </row>
    <row r="10" spans="7:12" ht="12.75">
      <c r="G10" s="1">
        <v>7</v>
      </c>
      <c r="H10" s="2">
        <v>1505.02</v>
      </c>
      <c r="I10" s="10">
        <f t="shared" si="0"/>
        <v>125.41833333333334</v>
      </c>
      <c r="J10" s="10"/>
      <c r="K10" s="10"/>
      <c r="L10" s="10"/>
    </row>
    <row r="11" spans="7:12" ht="12.75">
      <c r="G11" s="1">
        <v>8</v>
      </c>
      <c r="H11" s="2">
        <v>1342.67</v>
      </c>
      <c r="I11" s="10">
        <f t="shared" si="0"/>
        <v>111.88916666666667</v>
      </c>
      <c r="J11" s="10"/>
      <c r="K11" s="10"/>
      <c r="L11" s="10"/>
    </row>
    <row r="12" spans="3:12" ht="18">
      <c r="C12" s="5"/>
      <c r="D12" s="5" t="s">
        <v>5</v>
      </c>
      <c r="E12" s="5" t="s">
        <v>6</v>
      </c>
      <c r="G12" s="1">
        <v>9</v>
      </c>
      <c r="H12" s="2">
        <v>1342.67</v>
      </c>
      <c r="I12" s="10">
        <f t="shared" si="0"/>
        <v>111.88916666666667</v>
      </c>
      <c r="J12" s="10"/>
      <c r="K12" s="10"/>
      <c r="L12" s="10"/>
    </row>
    <row r="13" spans="1:12" ht="18">
      <c r="A13" s="28" t="s">
        <v>7</v>
      </c>
      <c r="B13" s="28"/>
      <c r="C13" s="28"/>
      <c r="D13" s="6">
        <f>INT(D6*1200/(IF(D7=1,H4,IF(D7=2,H5,IF(D7=3,H6,IF(OR(D7=4,D7=5),H8,IF(D7=6,H9,E7)))))))</f>
        <v>257</v>
      </c>
      <c r="E13" s="6">
        <v>100</v>
      </c>
      <c r="G13" s="1">
        <v>10</v>
      </c>
      <c r="H13" s="2">
        <v>1140.83</v>
      </c>
      <c r="I13" s="10">
        <f t="shared" si="0"/>
        <v>95.06916666666666</v>
      </c>
      <c r="J13" s="10"/>
      <c r="K13" s="10"/>
      <c r="L13" s="10"/>
    </row>
    <row r="14" spans="1:12" ht="18">
      <c r="A14" s="28" t="s">
        <v>8</v>
      </c>
      <c r="B14" s="28"/>
      <c r="C14" s="28"/>
      <c r="D14" s="7">
        <f>INT(D6*12000/(IF(D7=1,H4,IF(D7=2,H5,IF(D7=3,H6,IF(OR(D7=4,D7=5),H8,IF(D7=6,H9,E7)))))))</f>
        <v>2577</v>
      </c>
      <c r="E14" s="7">
        <v>1000</v>
      </c>
      <c r="G14" s="1">
        <v>11</v>
      </c>
      <c r="H14" s="2">
        <v>1140.83</v>
      </c>
      <c r="I14" s="10">
        <f t="shared" si="0"/>
        <v>95.06916666666666</v>
      </c>
      <c r="J14" s="10"/>
      <c r="K14" s="10"/>
      <c r="L14" s="10"/>
    </row>
    <row r="15" spans="7:12" ht="12.75">
      <c r="G15" s="1">
        <v>12</v>
      </c>
      <c r="H15" s="2">
        <v>1114.5</v>
      </c>
      <c r="I15" s="10">
        <f t="shared" si="0"/>
        <v>92.875</v>
      </c>
      <c r="J15" s="10"/>
      <c r="K15" s="10"/>
      <c r="L15" s="10"/>
    </row>
    <row r="16" spans="7:12" ht="12.75">
      <c r="G16" s="1">
        <v>13</v>
      </c>
      <c r="H16" s="2">
        <v>1114.5</v>
      </c>
      <c r="I16" s="10">
        <f t="shared" si="0"/>
        <v>92.875</v>
      </c>
      <c r="J16" s="10"/>
      <c r="K16" s="10"/>
      <c r="L16" s="10"/>
    </row>
    <row r="17" spans="7:12" ht="12.75">
      <c r="G17" s="1">
        <v>14</v>
      </c>
      <c r="H17" s="2">
        <v>707.53</v>
      </c>
      <c r="I17" s="10">
        <f t="shared" si="0"/>
        <v>58.96083333333333</v>
      </c>
      <c r="J17" s="10"/>
      <c r="K17" s="10"/>
      <c r="L17" s="10"/>
    </row>
    <row r="18" spans="7:12" ht="12.75">
      <c r="G18" s="1">
        <v>15</v>
      </c>
      <c r="H18" s="2">
        <v>707.53</v>
      </c>
      <c r="I18" s="10">
        <f t="shared" si="0"/>
        <v>58.96083333333333</v>
      </c>
      <c r="J18" s="10"/>
      <c r="K18" s="10"/>
      <c r="L18" s="10"/>
    </row>
    <row r="19" spans="3:12" ht="15">
      <c r="C19" s="3" t="s">
        <v>4</v>
      </c>
      <c r="G19" s="1">
        <v>30</v>
      </c>
      <c r="H19" s="2">
        <v>2994.67</v>
      </c>
      <c r="I19" s="10">
        <f t="shared" si="0"/>
        <v>249.55583333333334</v>
      </c>
      <c r="J19" s="10"/>
      <c r="K19" s="10"/>
      <c r="L19" s="10"/>
    </row>
    <row r="20" spans="7:12" ht="12.75">
      <c r="G20" s="1">
        <v>17</v>
      </c>
      <c r="H20" s="2">
        <v>2948.6</v>
      </c>
      <c r="I20" s="10">
        <f t="shared" si="0"/>
        <v>245.71666666666667</v>
      </c>
      <c r="J20" s="10"/>
      <c r="K20" s="10"/>
      <c r="L20" s="10"/>
    </row>
  </sheetData>
  <sheetProtection/>
  <mergeCells count="5">
    <mergeCell ref="A14:C14"/>
    <mergeCell ref="B2:F2"/>
    <mergeCell ref="A6:C6"/>
    <mergeCell ref="A7:C7"/>
    <mergeCell ref="A13:C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D11" sqref="D11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</cols>
  <sheetData>
    <row r="2" spans="2:6" ht="23.25">
      <c r="B2" s="25" t="s">
        <v>14</v>
      </c>
      <c r="C2" s="25"/>
      <c r="D2" s="25"/>
      <c r="E2" s="25"/>
      <c r="F2" s="25"/>
    </row>
    <row r="3" spans="7:9" ht="12.75">
      <c r="G3" s="1" t="s">
        <v>0</v>
      </c>
      <c r="H3" t="s">
        <v>1</v>
      </c>
      <c r="I3" t="s">
        <v>12</v>
      </c>
    </row>
    <row r="4" spans="7:12" ht="12.75">
      <c r="G4" s="1">
        <v>1</v>
      </c>
      <c r="H4" s="2">
        <v>6299.5208999999995</v>
      </c>
      <c r="I4" s="10">
        <v>527.5848753749999</v>
      </c>
      <c r="J4" s="10"/>
      <c r="K4" s="10"/>
      <c r="L4" s="10"/>
    </row>
    <row r="5" spans="7:12" ht="12.75">
      <c r="G5" s="1">
        <v>2</v>
      </c>
      <c r="H5" s="2">
        <v>5782.759949999999</v>
      </c>
      <c r="I5" s="10">
        <v>484.30614581249984</v>
      </c>
      <c r="J5" s="10"/>
      <c r="K5" s="10"/>
      <c r="L5" s="10"/>
    </row>
    <row r="6" spans="1:12" ht="20.25">
      <c r="A6" s="26" t="s">
        <v>2</v>
      </c>
      <c r="B6" s="26"/>
      <c r="C6" s="26"/>
      <c r="D6" s="8">
        <v>0</v>
      </c>
      <c r="G6" s="1">
        <v>3</v>
      </c>
      <c r="H6" s="2">
        <v>4388.342549999999</v>
      </c>
      <c r="I6" s="10">
        <v>367.52368856249996</v>
      </c>
      <c r="J6" s="10"/>
      <c r="K6" s="10"/>
      <c r="L6" s="10"/>
    </row>
    <row r="7" spans="1:12" ht="20.25">
      <c r="A7" s="27" t="s">
        <v>3</v>
      </c>
      <c r="B7" s="27"/>
      <c r="C7" s="27"/>
      <c r="D7" s="9">
        <v>1</v>
      </c>
      <c r="E7" s="4">
        <f>IF(OR(D7=8,D7=9),H12,IF(D7=7,H10,IF(OR(D7=10,D7=11),H14,IF(OR(D7=12,D7=13),H16,IF(OR(D7=14,D7=15),H18,F7)))))</f>
      </c>
      <c r="F7">
        <f>IF(D7=30,H19,IF(D7=17,H20,""))</f>
      </c>
      <c r="G7" s="1">
        <v>4</v>
      </c>
      <c r="H7" s="2">
        <v>2460.75255</v>
      </c>
      <c r="I7" s="10">
        <v>206.08802606249998</v>
      </c>
      <c r="J7" s="10"/>
      <c r="K7" s="10"/>
      <c r="L7" s="10"/>
    </row>
    <row r="8" spans="7:12" ht="12.75">
      <c r="G8" s="1">
        <v>5</v>
      </c>
      <c r="H8" s="2">
        <v>2460.75255</v>
      </c>
      <c r="I8" s="10">
        <v>206.08802606249998</v>
      </c>
      <c r="J8" s="10"/>
      <c r="K8" s="10"/>
      <c r="L8" s="10"/>
    </row>
    <row r="9" spans="7:12" ht="12.75">
      <c r="G9" s="1">
        <v>6</v>
      </c>
      <c r="H9" s="2">
        <v>1640.5016999999998</v>
      </c>
      <c r="I9" s="10">
        <v>137.39201737499997</v>
      </c>
      <c r="J9" s="10"/>
      <c r="K9" s="10"/>
      <c r="L9" s="10"/>
    </row>
    <row r="10" spans="7:12" ht="12.75">
      <c r="G10" s="1">
        <v>7</v>
      </c>
      <c r="H10" s="2">
        <v>1500.5152499999997</v>
      </c>
      <c r="I10" s="10">
        <v>125.66815218749997</v>
      </c>
      <c r="J10" s="10"/>
      <c r="K10" s="10"/>
      <c r="L10" s="10"/>
    </row>
    <row r="11" spans="7:12" ht="12.75">
      <c r="G11" s="1">
        <v>8</v>
      </c>
      <c r="H11" s="2">
        <v>1338.6499499999998</v>
      </c>
      <c r="I11" s="10">
        <v>112.11193331249996</v>
      </c>
      <c r="J11" s="10"/>
      <c r="K11" s="10"/>
      <c r="L11" s="10"/>
    </row>
    <row r="12" spans="3:12" ht="18">
      <c r="C12" s="5"/>
      <c r="D12" s="5" t="s">
        <v>5</v>
      </c>
      <c r="E12" s="5" t="s">
        <v>6</v>
      </c>
      <c r="G12" s="1">
        <v>9</v>
      </c>
      <c r="H12" s="2">
        <v>1338.6499499999998</v>
      </c>
      <c r="I12" s="10">
        <v>112.11193331249996</v>
      </c>
      <c r="J12" s="10"/>
      <c r="K12" s="10"/>
      <c r="L12" s="10"/>
    </row>
    <row r="13" spans="1:12" ht="18">
      <c r="A13" s="28" t="s">
        <v>7</v>
      </c>
      <c r="B13" s="28"/>
      <c r="C13" s="28"/>
      <c r="D13" s="6">
        <f>INT(D6*1200/(IF(D7=1,H4,IF(D7=2,H5,IF(D7=3,H6,IF(OR(D7=4,D7=5),H8,IF(D7=6,H9,E7)))))))</f>
        <v>0</v>
      </c>
      <c r="E13" s="6">
        <v>100</v>
      </c>
      <c r="G13" s="1">
        <v>10</v>
      </c>
      <c r="H13" s="2">
        <v>1137.4188</v>
      </c>
      <c r="I13" s="10">
        <v>95.25882449999999</v>
      </c>
      <c r="J13" s="10"/>
      <c r="K13" s="10"/>
      <c r="L13" s="10"/>
    </row>
    <row r="14" spans="1:12" ht="18">
      <c r="A14" s="28" t="s">
        <v>8</v>
      </c>
      <c r="B14" s="28"/>
      <c r="C14" s="28"/>
      <c r="D14" s="7">
        <f>INT(D6*12000/(IF(D7=1,H4,IF(D7=2,H5,IF(D7=3,H6,IF(OR(D7=4,D7=5),H8,IF(D7=6,H9,E7)))))))</f>
        <v>0</v>
      </c>
      <c r="E14" s="7">
        <v>1000</v>
      </c>
      <c r="G14" s="1">
        <v>11</v>
      </c>
      <c r="H14" s="2">
        <v>1137.4188</v>
      </c>
      <c r="I14" s="10">
        <v>95.25882449999999</v>
      </c>
      <c r="J14" s="10"/>
      <c r="K14" s="10"/>
      <c r="L14" s="10"/>
    </row>
    <row r="15" spans="7:12" ht="12.75">
      <c r="G15" s="1">
        <v>12</v>
      </c>
      <c r="H15" s="2">
        <v>1111.1682</v>
      </c>
      <c r="I15" s="10">
        <v>93.06033674999999</v>
      </c>
      <c r="J15" s="10"/>
      <c r="K15" s="10"/>
      <c r="L15" s="10"/>
    </row>
    <row r="16" spans="7:12" ht="12.75">
      <c r="G16" s="1">
        <v>13</v>
      </c>
      <c r="H16" s="2">
        <v>1111.1682</v>
      </c>
      <c r="I16" s="10">
        <v>93.06033674999999</v>
      </c>
      <c r="J16" s="10"/>
      <c r="K16" s="10"/>
      <c r="L16" s="10"/>
    </row>
    <row r="17" spans="7:12" ht="12.75">
      <c r="G17" s="1">
        <v>14</v>
      </c>
      <c r="H17" s="2">
        <v>705.4195499999998</v>
      </c>
      <c r="I17" s="10">
        <v>59.07888731249998</v>
      </c>
      <c r="J17" s="10"/>
      <c r="K17" s="10"/>
      <c r="L17" s="10"/>
    </row>
    <row r="18" spans="7:12" ht="12.75">
      <c r="G18" s="1">
        <v>15</v>
      </c>
      <c r="H18" s="2">
        <v>705.4195499999998</v>
      </c>
      <c r="I18" s="10">
        <v>59.07888731249998</v>
      </c>
      <c r="J18" s="10"/>
      <c r="K18" s="10"/>
      <c r="L18" s="10"/>
    </row>
    <row r="19" spans="3:12" ht="15">
      <c r="C19" s="3" t="s">
        <v>4</v>
      </c>
      <c r="G19" s="1">
        <v>30</v>
      </c>
      <c r="H19" s="2">
        <v>2985.7142999999996</v>
      </c>
      <c r="I19" s="10">
        <v>250.05357262499996</v>
      </c>
      <c r="J19" s="10"/>
      <c r="K19" s="10"/>
      <c r="L19" s="10"/>
    </row>
    <row r="20" spans="7:12" ht="12.75">
      <c r="G20" s="1">
        <v>17</v>
      </c>
      <c r="H20" s="2">
        <v>2939.77575</v>
      </c>
      <c r="I20" s="10">
        <v>246.20621906249994</v>
      </c>
      <c r="J20" s="10"/>
      <c r="K20" s="10"/>
      <c r="L20" s="10"/>
    </row>
  </sheetData>
  <sheetProtection/>
  <mergeCells count="5">
    <mergeCell ref="A14:C14"/>
    <mergeCell ref="B2:F2"/>
    <mergeCell ref="A6:C6"/>
    <mergeCell ref="A7:C7"/>
    <mergeCell ref="A13:C1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8" sqref="D8"/>
    </sheetView>
  </sheetViews>
  <sheetFormatPr defaultColWidth="11.421875" defaultRowHeight="12.75"/>
  <cols>
    <col min="3" max="3" width="36.00390625" style="0" customWidth="1"/>
    <col min="4" max="4" width="20.28125" style="0" customWidth="1"/>
    <col min="5" max="5" width="16.421875" style="0" customWidth="1"/>
    <col min="7" max="7" width="8.28125" style="1" customWidth="1"/>
    <col min="8" max="8" width="13.28125" style="0" customWidth="1"/>
  </cols>
  <sheetData>
    <row r="2" spans="2:6" ht="23.25">
      <c r="B2" s="25" t="s">
        <v>13</v>
      </c>
      <c r="C2" s="25"/>
      <c r="D2" s="25"/>
      <c r="E2" s="25"/>
      <c r="F2" s="25"/>
    </row>
    <row r="3" spans="7:9" ht="12.75">
      <c r="G3" s="1" t="s">
        <v>0</v>
      </c>
      <c r="H3" t="s">
        <v>1</v>
      </c>
      <c r="I3" t="s">
        <v>12</v>
      </c>
    </row>
    <row r="4" spans="7:9" ht="12.75">
      <c r="G4" s="1">
        <v>1</v>
      </c>
      <c r="H4" s="2">
        <v>6268.18</v>
      </c>
      <c r="I4" s="10">
        <f aca="true" t="shared" si="0" ref="I4:I20">H4/12</f>
        <v>522.3483333333334</v>
      </c>
    </row>
    <row r="5" spans="7:9" ht="12.75">
      <c r="G5" s="1">
        <v>2</v>
      </c>
      <c r="H5" s="2">
        <v>5753.99</v>
      </c>
      <c r="I5" s="10">
        <f t="shared" si="0"/>
        <v>479.49916666666667</v>
      </c>
    </row>
    <row r="6" spans="1:9" ht="20.25">
      <c r="A6" s="26" t="s">
        <v>2</v>
      </c>
      <c r="B6" s="26"/>
      <c r="C6" s="26"/>
      <c r="D6" s="8">
        <v>100</v>
      </c>
      <c r="G6" s="1">
        <v>3</v>
      </c>
      <c r="H6" s="2">
        <v>4366.51</v>
      </c>
      <c r="I6" s="10">
        <f t="shared" si="0"/>
        <v>363.87583333333333</v>
      </c>
    </row>
    <row r="7" spans="1:9" ht="20.25">
      <c r="A7" s="27" t="s">
        <v>3</v>
      </c>
      <c r="B7" s="27"/>
      <c r="C7" s="27"/>
      <c r="D7" s="9">
        <v>10</v>
      </c>
      <c r="E7" s="4">
        <f>IF(OR(D7=8,D7=9),H12,IF(D7=7,H10,IF(OR(D7=10,D7=11),H14,IF(OR(D7=12,D7=13),H16,IF(OR(D7=14,D7=15),H18,F7)))))</f>
        <v>1131.76</v>
      </c>
      <c r="F7">
        <f>IF(D7=30,H19,IF(D7=17,H20,""))</f>
      </c>
      <c r="G7" s="1">
        <v>4</v>
      </c>
      <c r="H7" s="2">
        <v>2448.51</v>
      </c>
      <c r="I7" s="10">
        <f t="shared" si="0"/>
        <v>204.04250000000002</v>
      </c>
    </row>
    <row r="8" spans="7:9" ht="12.75">
      <c r="G8" s="1">
        <v>5</v>
      </c>
      <c r="H8" s="2">
        <v>2448.51</v>
      </c>
      <c r="I8" s="10">
        <f t="shared" si="0"/>
        <v>204.04250000000002</v>
      </c>
    </row>
    <row r="9" spans="7:9" ht="12.75">
      <c r="G9" s="1">
        <v>6</v>
      </c>
      <c r="H9" s="2">
        <v>1632.34</v>
      </c>
      <c r="I9" s="10">
        <f t="shared" si="0"/>
        <v>136.02833333333334</v>
      </c>
    </row>
    <row r="10" spans="7:9" ht="12.75">
      <c r="G10" s="1">
        <v>7</v>
      </c>
      <c r="H10" s="2">
        <v>1493.05</v>
      </c>
      <c r="I10" s="10">
        <f t="shared" si="0"/>
        <v>124.42083333333333</v>
      </c>
    </row>
    <row r="11" spans="7:9" ht="12.75">
      <c r="G11" s="1">
        <v>8</v>
      </c>
      <c r="H11" s="2">
        <v>1331.99</v>
      </c>
      <c r="I11" s="10">
        <f t="shared" si="0"/>
        <v>110.99916666666667</v>
      </c>
    </row>
    <row r="12" spans="3:9" ht="18">
      <c r="C12" s="5"/>
      <c r="D12" s="5" t="s">
        <v>5</v>
      </c>
      <c r="E12" s="5" t="s">
        <v>6</v>
      </c>
      <c r="G12" s="1">
        <v>9</v>
      </c>
      <c r="H12" s="2">
        <v>1331.99</v>
      </c>
      <c r="I12" s="10">
        <f t="shared" si="0"/>
        <v>110.99916666666667</v>
      </c>
    </row>
    <row r="13" spans="1:9" ht="18">
      <c r="A13" s="28" t="s">
        <v>7</v>
      </c>
      <c r="B13" s="28"/>
      <c r="C13" s="28"/>
      <c r="D13" s="6">
        <f>INT(D6*1200/(IF(D7=1,H4,IF(D7=2,H5,IF(D7=3,H6,IF(OR(D7=4,D7=5),H8,IF(D7=6,H9,E7)))))))</f>
        <v>106</v>
      </c>
      <c r="E13" s="6">
        <v>100</v>
      </c>
      <c r="G13" s="1">
        <v>10</v>
      </c>
      <c r="H13" s="2">
        <v>1131.76</v>
      </c>
      <c r="I13" s="10">
        <f t="shared" si="0"/>
        <v>94.31333333333333</v>
      </c>
    </row>
    <row r="14" spans="1:9" ht="18">
      <c r="A14" s="28" t="s">
        <v>8</v>
      </c>
      <c r="B14" s="28"/>
      <c r="C14" s="28"/>
      <c r="D14" s="7">
        <f>INT(D6*12000/(IF(D7=1,H4,IF(D7=2,H5,IF(D7=3,H6,IF(OR(D7=4,D7=5),H8,IF(D7=6,H9,E7)))))))</f>
        <v>1060</v>
      </c>
      <c r="E14" s="7">
        <v>1000</v>
      </c>
      <c r="G14" s="1">
        <v>11</v>
      </c>
      <c r="H14" s="2">
        <v>1131.76</v>
      </c>
      <c r="I14" s="10">
        <f t="shared" si="0"/>
        <v>94.31333333333333</v>
      </c>
    </row>
    <row r="15" spans="7:9" ht="12.75">
      <c r="G15" s="1">
        <v>12</v>
      </c>
      <c r="H15" s="2">
        <v>1105.64</v>
      </c>
      <c r="I15" s="10">
        <f t="shared" si="0"/>
        <v>92.13666666666667</v>
      </c>
    </row>
    <row r="16" spans="7:9" ht="12.75">
      <c r="G16" s="1">
        <v>13</v>
      </c>
      <c r="H16" s="2">
        <v>1105.64</v>
      </c>
      <c r="I16" s="10">
        <f t="shared" si="0"/>
        <v>92.13666666666667</v>
      </c>
    </row>
    <row r="17" spans="7:9" ht="12.75">
      <c r="G17" s="1">
        <v>14</v>
      </c>
      <c r="H17" s="2">
        <v>701.91</v>
      </c>
      <c r="I17" s="10">
        <f t="shared" si="0"/>
        <v>58.4925</v>
      </c>
    </row>
    <row r="18" spans="7:9" ht="12.75">
      <c r="G18" s="1">
        <v>15</v>
      </c>
      <c r="H18" s="2">
        <v>701.91</v>
      </c>
      <c r="I18" s="10">
        <f t="shared" si="0"/>
        <v>58.4925</v>
      </c>
    </row>
    <row r="19" spans="3:9" ht="15">
      <c r="C19" s="3" t="s">
        <v>4</v>
      </c>
      <c r="G19" s="1">
        <v>30</v>
      </c>
      <c r="H19" s="2">
        <v>2970.86</v>
      </c>
      <c r="I19" s="10">
        <f t="shared" si="0"/>
        <v>247.5716666666667</v>
      </c>
    </row>
    <row r="20" spans="7:9" ht="12.75">
      <c r="G20" s="1">
        <v>17</v>
      </c>
      <c r="H20" s="2">
        <v>2925.15</v>
      </c>
      <c r="I20" s="10">
        <f t="shared" si="0"/>
        <v>243.76250000000002</v>
      </c>
    </row>
  </sheetData>
  <sheetProtection/>
  <mergeCells count="5">
    <mergeCell ref="A14:C14"/>
    <mergeCell ref="B2:F2"/>
    <mergeCell ref="A6:C6"/>
    <mergeCell ref="A7:C7"/>
    <mergeCell ref="A13:C1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ADM1</dc:creator>
  <cp:keywords/>
  <dc:description/>
  <cp:lastModifiedBy>Dom</cp:lastModifiedBy>
  <dcterms:created xsi:type="dcterms:W3CDTF">2005-01-26T15:24:38Z</dcterms:created>
  <dcterms:modified xsi:type="dcterms:W3CDTF">2022-09-23T12:20:27Z</dcterms:modified>
  <cp:category/>
  <cp:version/>
  <cp:contentType/>
  <cp:contentStatus/>
</cp:coreProperties>
</file>